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9"/>
  <workbookPr codeName="DieseArbeitsmappe" defaultThemeVersion="166925"/>
  <mc:AlternateContent xmlns:mc="http://schemas.openxmlformats.org/markup-compatibility/2006">
    <mc:Choice Requires="x15">
      <x15ac:absPath xmlns:x15ac="http://schemas.microsoft.com/office/spreadsheetml/2010/11/ac" url="https://mst239701.sharepoint.com/sites/Files/01Daten/09_Ausland/22_Latam_EXTERN/03_Herramientas/Pre_Check/Valido/"/>
    </mc:Choice>
  </mc:AlternateContent>
  <xr:revisionPtr revIDLastSave="0" documentId="8_{BA3E2C4B-CE8F-4E9E-BC60-9890DC0F16F1}" xr6:coauthVersionLast="47" xr6:coauthVersionMax="47" xr10:uidLastSave="{00000000-0000-0000-0000-000000000000}"/>
  <workbookProtection workbookAlgorithmName="SHA-512" workbookHashValue="NIsFBigltlBWQZn8YDYOvraQhFfKYdbGnqED/P3YZZpujuLLl8QS4AGUOBXlozucD+FBq3NGhbeZgLfgmywtag==" workbookSaltValue="6jGxhytjt6d1C0NIHhm2SQ==" workbookSpinCount="100000" lockStructure="1"/>
  <bookViews>
    <workbookView xWindow="-98" yWindow="-98" windowWidth="28996" windowHeight="15796" tabRatio="561" xr2:uid="{64520265-B7B5-4EA0-A8B2-C171437D6009}"/>
  </bookViews>
  <sheets>
    <sheet name="Project" sheetId="7" r:id="rId1"/>
    <sheet name="Lists" sheetId="5" state="hidden" r:id="rId2"/>
    <sheet name="PreCheck" sheetId="6" r:id="rId3"/>
    <sheet name="Translation" sheetId="4" state="hidden" r:id="rId4"/>
  </sheets>
  <definedNames>
    <definedName name="LST_Climate">Lists!$B$2:$C$20</definedName>
    <definedName name="LST_Country">Lists!$B$23:$B$25</definedName>
    <definedName name="LST_Empty">Lists!$B$41</definedName>
    <definedName name="LST_Rating">Lists!$B$35:$B$38</definedName>
    <definedName name="LST_Typ">Lists!$B$28:$B$30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5" i="7" l="1"/>
  <c r="B37" i="6"/>
  <c r="G17" i="7"/>
  <c r="I38" i="7"/>
  <c r="H17" i="7"/>
  <c r="H42" i="7" s="1"/>
  <c r="B39" i="6"/>
  <c r="B40" i="6"/>
  <c r="B41" i="6"/>
  <c r="B42" i="6"/>
  <c r="B43" i="6"/>
  <c r="B44" i="6"/>
  <c r="B45" i="6"/>
  <c r="B46" i="6"/>
  <c r="B47" i="6"/>
  <c r="B48" i="6"/>
  <c r="B49" i="6"/>
  <c r="B50" i="6"/>
  <c r="B51" i="6"/>
  <c r="B52" i="6"/>
  <c r="B53" i="6"/>
  <c r="B54" i="6"/>
  <c r="B55" i="6"/>
  <c r="B56" i="6"/>
  <c r="B57" i="6"/>
  <c r="B58" i="6"/>
  <c r="B59" i="6"/>
  <c r="B60" i="6"/>
  <c r="B38" i="6"/>
  <c r="B18" i="6"/>
  <c r="B19" i="6"/>
  <c r="B20" i="6"/>
  <c r="B21" i="6"/>
  <c r="B22" i="6"/>
  <c r="B23" i="6"/>
  <c r="B24" i="6"/>
  <c r="B25" i="6"/>
  <c r="B26" i="6"/>
  <c r="B27" i="6"/>
  <c r="B28" i="6"/>
  <c r="B29" i="6"/>
  <c r="B30" i="6"/>
  <c r="B31" i="6"/>
  <c r="B32" i="6"/>
  <c r="B33" i="6"/>
  <c r="B34" i="6"/>
  <c r="B17" i="6"/>
  <c r="I54" i="7"/>
  <c r="I40" i="7"/>
  <c r="I41" i="7"/>
  <c r="I42" i="7"/>
  <c r="I43" i="7"/>
  <c r="I44" i="7"/>
  <c r="I45" i="7"/>
  <c r="I46" i="7"/>
  <c r="I47" i="7"/>
  <c r="I48" i="7"/>
  <c r="I49" i="7"/>
  <c r="I50" i="7"/>
  <c r="I51" i="7"/>
  <c r="I52" i="7"/>
  <c r="I53" i="7"/>
  <c r="I55" i="7"/>
  <c r="I56" i="7"/>
  <c r="I57" i="7"/>
  <c r="I58" i="7"/>
  <c r="I59" i="7"/>
  <c r="I60" i="7"/>
  <c r="I61" i="7"/>
  <c r="I39" i="7"/>
  <c r="I19" i="7"/>
  <c r="I20" i="7"/>
  <c r="I21" i="7"/>
  <c r="I22" i="7"/>
  <c r="I23" i="7"/>
  <c r="I24" i="7"/>
  <c r="I25" i="7"/>
  <c r="I26" i="7"/>
  <c r="I27" i="7"/>
  <c r="I28" i="7"/>
  <c r="I29" i="7"/>
  <c r="I30" i="7"/>
  <c r="I31" i="7"/>
  <c r="I32" i="7"/>
  <c r="I33" i="7"/>
  <c r="I34" i="7"/>
  <c r="I35" i="7"/>
  <c r="I18" i="7"/>
  <c r="H22" i="7" l="1"/>
  <c r="H30" i="7"/>
  <c r="H57" i="7"/>
  <c r="H41" i="7"/>
  <c r="H49" i="7"/>
  <c r="H29" i="7"/>
  <c r="H21" i="7"/>
  <c r="H56" i="7"/>
  <c r="H48" i="7"/>
  <c r="H40" i="7"/>
  <c r="H18" i="7"/>
  <c r="H28" i="7"/>
  <c r="H20" i="7"/>
  <c r="H55" i="7"/>
  <c r="H47" i="7"/>
  <c r="H39" i="7"/>
  <c r="H35" i="7"/>
  <c r="H27" i="7"/>
  <c r="H19" i="7"/>
  <c r="H54" i="7"/>
  <c r="H46" i="7"/>
  <c r="H38" i="7"/>
  <c r="H33" i="7"/>
  <c r="H25" i="7"/>
  <c r="H60" i="7"/>
  <c r="H52" i="7"/>
  <c r="H44" i="7"/>
  <c r="H36" i="7"/>
  <c r="H34" i="7"/>
  <c r="H26" i="7"/>
  <c r="H61" i="7"/>
  <c r="H53" i="7"/>
  <c r="H37" i="7"/>
  <c r="H32" i="7"/>
  <c r="H24" i="7"/>
  <c r="H59" i="7"/>
  <c r="H51" i="7"/>
  <c r="H43" i="7"/>
  <c r="H45" i="7"/>
  <c r="H31" i="7"/>
  <c r="H23" i="7"/>
  <c r="H58" i="7"/>
  <c r="H50" i="7"/>
  <c r="D1" i="4"/>
  <c r="K15" i="7"/>
  <c r="C139" i="4" l="1"/>
  <c r="C131" i="4"/>
  <c r="C123" i="4"/>
  <c r="C115" i="4"/>
  <c r="C107" i="4"/>
  <c r="C99" i="4"/>
  <c r="C91" i="4"/>
  <c r="C83" i="4"/>
  <c r="C75" i="4"/>
  <c r="C67" i="4"/>
  <c r="C59" i="4"/>
  <c r="C51" i="4"/>
  <c r="C43" i="4"/>
  <c r="C35" i="4"/>
  <c r="C27" i="4"/>
  <c r="C19" i="4"/>
  <c r="C11" i="4"/>
  <c r="C121" i="4"/>
  <c r="C105" i="4"/>
  <c r="C81" i="4"/>
  <c r="C57" i="4"/>
  <c r="B9" i="6" s="1"/>
  <c r="C33" i="4"/>
  <c r="C9" i="4"/>
  <c r="C120" i="4"/>
  <c r="C96" i="4"/>
  <c r="C64" i="4"/>
  <c r="K17" i="7" s="1"/>
  <c r="C24" i="4"/>
  <c r="C138" i="4"/>
  <c r="B12" i="6" s="1"/>
  <c r="C130" i="4"/>
  <c r="C122" i="4"/>
  <c r="C114" i="4"/>
  <c r="C106" i="4"/>
  <c r="C98" i="4"/>
  <c r="C90" i="4"/>
  <c r="C82" i="4"/>
  <c r="C74" i="4"/>
  <c r="C66" i="4"/>
  <c r="C58" i="4"/>
  <c r="C50" i="4"/>
  <c r="C42" i="4"/>
  <c r="C34" i="4"/>
  <c r="C26" i="4"/>
  <c r="C18" i="4"/>
  <c r="C10" i="4"/>
  <c r="C129" i="4"/>
  <c r="C97" i="4"/>
  <c r="C65" i="4"/>
  <c r="L17" i="7" s="1"/>
  <c r="C41" i="4"/>
  <c r="C17" i="4"/>
  <c r="C128" i="4"/>
  <c r="C112" i="4"/>
  <c r="C72" i="4"/>
  <c r="C40" i="4"/>
  <c r="C8" i="4"/>
  <c r="C137" i="4"/>
  <c r="C144" i="4"/>
  <c r="C143" i="4"/>
  <c r="C135" i="4"/>
  <c r="C127" i="4"/>
  <c r="C119" i="4"/>
  <c r="C111" i="4"/>
  <c r="C103" i="4"/>
  <c r="C95" i="4"/>
  <c r="C87" i="4"/>
  <c r="C79" i="4"/>
  <c r="C71" i="4"/>
  <c r="C63" i="4"/>
  <c r="J17" i="7" s="1"/>
  <c r="C55" i="4"/>
  <c r="C47" i="4"/>
  <c r="C39" i="4"/>
  <c r="C31" i="4"/>
  <c r="C23" i="4"/>
  <c r="C15" i="4"/>
  <c r="C7" i="4"/>
  <c r="C125" i="4"/>
  <c r="C109" i="4"/>
  <c r="C93" i="4"/>
  <c r="C77" i="4"/>
  <c r="C61" i="4"/>
  <c r="C45" i="4"/>
  <c r="C29" i="4"/>
  <c r="C13" i="4"/>
  <c r="C80" i="4"/>
  <c r="C32" i="4"/>
  <c r="C142" i="4"/>
  <c r="C134" i="4"/>
  <c r="C126" i="4"/>
  <c r="C118" i="4"/>
  <c r="C110" i="4"/>
  <c r="C102" i="4"/>
  <c r="C94" i="4"/>
  <c r="C86" i="4"/>
  <c r="C78" i="4"/>
  <c r="C70" i="4"/>
  <c r="C62" i="4"/>
  <c r="C54" i="4"/>
  <c r="C46" i="4"/>
  <c r="C38" i="4"/>
  <c r="C30" i="4"/>
  <c r="C22" i="4"/>
  <c r="C14" i="4"/>
  <c r="C6" i="4"/>
  <c r="C133" i="4"/>
  <c r="C117" i="4"/>
  <c r="C101" i="4"/>
  <c r="C85" i="4"/>
  <c r="C69" i="4"/>
  <c r="C53" i="4"/>
  <c r="C37" i="4"/>
  <c r="C21" i="4"/>
  <c r="C5" i="4"/>
  <c r="C104" i="4"/>
  <c r="C56" i="4"/>
  <c r="C38" i="7" s="1"/>
  <c r="C37" i="6" s="1"/>
  <c r="C16" i="4"/>
  <c r="C141" i="4"/>
  <c r="B11" i="7" s="1"/>
  <c r="C140" i="4"/>
  <c r="D4" i="7" s="1"/>
  <c r="C132" i="4"/>
  <c r="J16" i="7" s="1"/>
  <c r="C124" i="4"/>
  <c r="C116" i="4"/>
  <c r="C108" i="4"/>
  <c r="C100" i="4"/>
  <c r="C92" i="4"/>
  <c r="C84" i="4"/>
  <c r="C76" i="4"/>
  <c r="C68" i="4"/>
  <c r="C60" i="4"/>
  <c r="C52" i="4"/>
  <c r="C44" i="4"/>
  <c r="C36" i="4"/>
  <c r="C28" i="4"/>
  <c r="C20" i="4"/>
  <c r="C12" i="4"/>
  <c r="C113" i="4"/>
  <c r="C89" i="4"/>
  <c r="C73" i="4"/>
  <c r="C49" i="4"/>
  <c r="C25" i="4"/>
  <c r="C136" i="4"/>
  <c r="C88" i="4"/>
  <c r="C48" i="4"/>
  <c r="C54" i="7"/>
  <c r="C53" i="6" s="1"/>
  <c r="C4" i="4"/>
  <c r="G20" i="7" l="1"/>
  <c r="G36" i="7"/>
  <c r="G52" i="7"/>
  <c r="G49" i="7"/>
  <c r="G24" i="7"/>
  <c r="G40" i="7"/>
  <c r="G56" i="7"/>
  <c r="G33" i="7"/>
  <c r="G51" i="7"/>
  <c r="G25" i="7"/>
  <c r="G41" i="7"/>
  <c r="G57" i="7"/>
  <c r="G48" i="7"/>
  <c r="G19" i="7"/>
  <c r="G27" i="7"/>
  <c r="G43" i="7"/>
  <c r="G59" i="7"/>
  <c r="G32" i="7"/>
  <c r="G35" i="7"/>
  <c r="G28" i="7"/>
  <c r="G44" i="7"/>
  <c r="G61" i="7"/>
  <c r="G21" i="7"/>
  <c r="G42" i="7"/>
  <c r="G47" i="7"/>
  <c r="G46" i="7"/>
  <c r="G45" i="7"/>
  <c r="G55" i="7"/>
  <c r="G34" i="7"/>
  <c r="G39" i="7"/>
  <c r="G38" i="7"/>
  <c r="F38" i="7" s="1"/>
  <c r="J37" i="6" s="1"/>
  <c r="G60" i="7"/>
  <c r="G31" i="7"/>
  <c r="G30" i="7"/>
  <c r="G22" i="7"/>
  <c r="G37" i="7"/>
  <c r="G54" i="7"/>
  <c r="G26" i="7"/>
  <c r="G18" i="7"/>
  <c r="F18" i="7" s="1"/>
  <c r="J17" i="6" s="1"/>
  <c r="G53" i="7"/>
  <c r="G50" i="7"/>
  <c r="G23" i="7"/>
  <c r="G58" i="7"/>
  <c r="G29" i="7"/>
  <c r="C1" i="5"/>
  <c r="F3" i="4"/>
  <c r="E3" i="4"/>
  <c r="D37" i="6" l="1"/>
  <c r="D38" i="7"/>
  <c r="D3" i="4"/>
  <c r="D3" i="7" l="1"/>
  <c r="B3" i="7"/>
  <c r="B2" i="6"/>
  <c r="F8" i="6"/>
  <c r="B24" i="5"/>
  <c r="E10" i="7" s="1"/>
  <c r="C35" i="7"/>
  <c r="C34" i="6" s="1"/>
  <c r="B36" i="5"/>
  <c r="J8" i="6" s="1"/>
  <c r="H5" i="6"/>
  <c r="B35" i="5"/>
  <c r="J7" i="6" s="1"/>
  <c r="B25" i="5"/>
  <c r="F9" i="6"/>
  <c r="B23" i="5"/>
  <c r="C18" i="7"/>
  <c r="B38" i="5"/>
  <c r="J10" i="6" s="1"/>
  <c r="B14" i="6"/>
  <c r="G5" i="6"/>
  <c r="F12" i="6"/>
  <c r="F6" i="6"/>
  <c r="J11" i="6"/>
  <c r="A41" i="5"/>
  <c r="AE16" i="7"/>
  <c r="M16" i="7"/>
  <c r="B5" i="6"/>
  <c r="F7" i="6"/>
  <c r="D11" i="7" l="1" a="1"/>
  <c r="D11" i="7" s="1"/>
  <c r="J16" i="6"/>
  <c r="F5" i="6"/>
  <c r="I16" i="7"/>
  <c r="B1" i="7"/>
  <c r="B17" i="7"/>
  <c r="F11" i="6"/>
  <c r="C57" i="7"/>
  <c r="C56" i="6" s="1"/>
  <c r="B10" i="7"/>
  <c r="C32" i="7"/>
  <c r="C31" i="6" s="1"/>
  <c r="C55" i="7"/>
  <c r="C54" i="6" s="1"/>
  <c r="C56" i="7"/>
  <c r="C55" i="6" s="1"/>
  <c r="C23" i="7"/>
  <c r="C22" i="6" s="1"/>
  <c r="B37" i="7"/>
  <c r="B36" i="6"/>
  <c r="C58" i="7"/>
  <c r="C57" i="6" s="1"/>
  <c r="C43" i="7"/>
  <c r="C42" i="6" s="1"/>
  <c r="C52" i="7"/>
  <c r="C51" i="6" s="1"/>
  <c r="C51" i="7"/>
  <c r="C50" i="6" s="1"/>
  <c r="C59" i="7"/>
  <c r="C58" i="6" s="1"/>
  <c r="G16" i="7"/>
  <c r="B7" i="7"/>
  <c r="C49" i="7"/>
  <c r="C48" i="6" s="1"/>
  <c r="C29" i="7"/>
  <c r="C28" i="6" s="1"/>
  <c r="B16" i="6"/>
  <c r="C21" i="7"/>
  <c r="C20" i="6" s="1"/>
  <c r="C47" i="7"/>
  <c r="C46" i="6" s="1"/>
  <c r="C34" i="7"/>
  <c r="C33" i="6" s="1"/>
  <c r="C46" i="7"/>
  <c r="C45" i="6" s="1"/>
  <c r="C25" i="7"/>
  <c r="C24" i="6" s="1"/>
  <c r="C48" i="7"/>
  <c r="C47" i="6" s="1"/>
  <c r="C41" i="7"/>
  <c r="C40" i="6" s="1"/>
  <c r="C50" i="7"/>
  <c r="C49" i="6" s="1"/>
  <c r="C40" i="7"/>
  <c r="C39" i="6" s="1"/>
  <c r="C22" i="7"/>
  <c r="C21" i="6" s="1"/>
  <c r="C39" i="7"/>
  <c r="C38" i="6" s="1"/>
  <c r="C45" i="7"/>
  <c r="C44" i="6" s="1"/>
  <c r="C42" i="7"/>
  <c r="C41" i="6" s="1"/>
  <c r="C19" i="7"/>
  <c r="C18" i="6" s="1"/>
  <c r="C31" i="7"/>
  <c r="C30" i="6" s="1"/>
  <c r="E15" i="6"/>
  <c r="E36" i="6"/>
  <c r="B8" i="7"/>
  <c r="C33" i="7"/>
  <c r="C32" i="6" s="1"/>
  <c r="D16" i="6"/>
  <c r="D36" i="6"/>
  <c r="B6" i="7"/>
  <c r="B15" i="6"/>
  <c r="B2" i="7"/>
  <c r="B3" i="6"/>
  <c r="C28" i="7"/>
  <c r="C27" i="6" s="1"/>
  <c r="C27" i="7"/>
  <c r="C26" i="6" s="1"/>
  <c r="C26" i="7"/>
  <c r="C25" i="6" s="1"/>
  <c r="C24" i="7"/>
  <c r="C23" i="6" s="1"/>
  <c r="C20" i="7"/>
  <c r="C19" i="6" s="1"/>
  <c r="H16" i="7"/>
  <c r="F36" i="6"/>
  <c r="F15" i="6"/>
  <c r="A23" i="5"/>
  <c r="B9" i="7"/>
  <c r="C30" i="7"/>
  <c r="C29" i="6" s="1"/>
  <c r="C44" i="7"/>
  <c r="C43" i="6" s="1"/>
  <c r="C17" i="6"/>
  <c r="C53" i="7"/>
  <c r="C52" i="6" s="1"/>
  <c r="F16" i="7"/>
  <c r="F10" i="6"/>
  <c r="C60" i="7"/>
  <c r="C59" i="6" s="1"/>
  <c r="C61" i="7"/>
  <c r="C60" i="6" s="1"/>
  <c r="B37" i="5"/>
  <c r="J9" i="6" s="1"/>
  <c r="A1" i="5"/>
  <c r="A35" i="5"/>
  <c r="B30" i="5"/>
  <c r="B29" i="5"/>
  <c r="B28" i="5"/>
  <c r="A28" i="5"/>
  <c r="B1" i="5"/>
  <c r="D35" i="7" l="1"/>
  <c r="D54" i="7"/>
  <c r="D21" i="7"/>
  <c r="D34" i="7"/>
  <c r="D23" i="7"/>
  <c r="D55" i="7"/>
  <c r="D30" i="7"/>
  <c r="D58" i="7"/>
  <c r="D19" i="7"/>
  <c r="D50" i="7"/>
  <c r="D31" i="7"/>
  <c r="D61" i="7"/>
  <c r="D26" i="7"/>
  <c r="D53" i="7"/>
  <c r="D60" i="7"/>
  <c r="D46" i="7"/>
  <c r="D48" i="7"/>
  <c r="D33" i="7"/>
  <c r="D57" i="7"/>
  <c r="D22" i="7"/>
  <c r="D49" i="7"/>
  <c r="D56" i="7"/>
  <c r="D42" i="7"/>
  <c r="D32" i="7"/>
  <c r="D25" i="7"/>
  <c r="D39" i="7"/>
  <c r="D44" i="7"/>
  <c r="D52" i="7"/>
  <c r="D29" i="7"/>
  <c r="D45" i="7"/>
  <c r="D51" i="7"/>
  <c r="D41" i="7"/>
  <c r="D28" i="7"/>
  <c r="D24" i="7"/>
  <c r="D40" i="7"/>
  <c r="D43" i="7"/>
  <c r="D27" i="7"/>
  <c r="D59" i="7"/>
  <c r="D20" i="7"/>
  <c r="D47" i="7"/>
  <c r="D17" i="6" l="1"/>
  <c r="D18" i="7"/>
  <c r="F35" i="7"/>
  <c r="D34" i="6" s="1"/>
  <c r="F54" i="7"/>
  <c r="D53" i="6" s="1"/>
  <c r="F43" i="7"/>
  <c r="D42" i="6" s="1"/>
  <c r="F57" i="7"/>
  <c r="D56" i="6" s="1"/>
  <c r="F39" i="7"/>
  <c r="F50" i="7"/>
  <c r="D49" i="6" s="1"/>
  <c r="F61" i="7"/>
  <c r="D60" i="6" s="1"/>
  <c r="F47" i="7"/>
  <c r="D46" i="6" s="1"/>
  <c r="F41" i="7"/>
  <c r="D40" i="6" s="1"/>
  <c r="F46" i="7"/>
  <c r="D45" i="6" s="1"/>
  <c r="F58" i="7"/>
  <c r="D57" i="6" s="1"/>
  <c r="F44" i="7"/>
  <c r="D43" i="6" s="1"/>
  <c r="F51" i="7"/>
  <c r="D50" i="6" s="1"/>
  <c r="F42" i="7"/>
  <c r="D41" i="6" s="1"/>
  <c r="F60" i="7"/>
  <c r="D59" i="6" s="1"/>
  <c r="F40" i="7"/>
  <c r="D39" i="6" s="1"/>
  <c r="F59" i="7"/>
  <c r="D58" i="6" s="1"/>
  <c r="F45" i="7"/>
  <c r="D44" i="6" s="1"/>
  <c r="F56" i="7"/>
  <c r="D55" i="6" s="1"/>
  <c r="F53" i="7"/>
  <c r="D52" i="6" s="1"/>
  <c r="F55" i="7"/>
  <c r="D54" i="6" s="1"/>
  <c r="F52" i="7"/>
  <c r="D51" i="6" s="1"/>
  <c r="F48" i="7"/>
  <c r="D47" i="6" s="1"/>
  <c r="F49" i="7"/>
  <c r="D48" i="6" s="1"/>
  <c r="F21" i="7"/>
  <c r="D20" i="6" s="1"/>
  <c r="F28" i="7"/>
  <c r="D27" i="6" s="1"/>
  <c r="F19" i="7"/>
  <c r="F32" i="7"/>
  <c r="D31" i="6" s="1"/>
  <c r="F20" i="7"/>
  <c r="D19" i="6" s="1"/>
  <c r="F30" i="7"/>
  <c r="D29" i="6" s="1"/>
  <c r="F22" i="7"/>
  <c r="D21" i="6" s="1"/>
  <c r="F25" i="7"/>
  <c r="D24" i="6" s="1"/>
  <c r="F24" i="7"/>
  <c r="F33" i="7"/>
  <c r="D32" i="6" s="1"/>
  <c r="F27" i="7"/>
  <c r="D26" i="6" s="1"/>
  <c r="F29" i="7"/>
  <c r="D28" i="6" s="1"/>
  <c r="F26" i="7"/>
  <c r="D25" i="6" s="1"/>
  <c r="F23" i="7"/>
  <c r="D22" i="6" s="1"/>
  <c r="F31" i="7"/>
  <c r="D30" i="6" s="1"/>
  <c r="F34" i="7"/>
  <c r="D33" i="6" s="1"/>
  <c r="D23" i="6" l="1"/>
  <c r="M62" i="7"/>
  <c r="AD62" i="7"/>
  <c r="D38" i="6"/>
  <c r="AA63" i="7"/>
  <c r="AC63" i="7"/>
  <c r="O63" i="7"/>
  <c r="W63" i="7"/>
  <c r="S63" i="7"/>
  <c r="Q63" i="7"/>
  <c r="AK63" i="7"/>
  <c r="AM63" i="7"/>
  <c r="M63" i="7"/>
  <c r="R63" i="7"/>
  <c r="AE63" i="7"/>
  <c r="X63" i="7"/>
  <c r="AG63" i="7"/>
  <c r="Y63" i="7"/>
  <c r="Z63" i="7"/>
  <c r="T63" i="7"/>
  <c r="N63" i="7"/>
  <c r="P63" i="7"/>
  <c r="U63" i="7"/>
  <c r="AJ63" i="7"/>
  <c r="AB63" i="7"/>
  <c r="V63" i="7"/>
  <c r="AF63" i="7"/>
  <c r="AI63" i="7"/>
  <c r="AL63" i="7"/>
  <c r="AD63" i="7"/>
  <c r="AH63" i="7"/>
  <c r="D18" i="6"/>
  <c r="AE62" i="7"/>
  <c r="J54" i="6"/>
  <c r="J56" i="6"/>
  <c r="J55" i="6"/>
  <c r="J57" i="6"/>
  <c r="J58" i="6"/>
  <c r="J59" i="6"/>
  <c r="J60" i="6"/>
  <c r="U62" i="7"/>
  <c r="AC62" i="7"/>
  <c r="AK62" i="7"/>
  <c r="AF62" i="7"/>
  <c r="G6" i="6" s="1"/>
  <c r="N62" i="7"/>
  <c r="V62" i="7"/>
  <c r="AL62" i="7"/>
  <c r="X62" i="7"/>
  <c r="O62" i="7"/>
  <c r="W62" i="7"/>
  <c r="AM62" i="7"/>
  <c r="P62" i="7"/>
  <c r="Q62" i="7"/>
  <c r="Y62" i="7"/>
  <c r="AG62" i="7"/>
  <c r="AJ62" i="7"/>
  <c r="R62" i="7"/>
  <c r="Z62" i="7"/>
  <c r="AH62" i="7"/>
  <c r="AB62" i="7"/>
  <c r="S62" i="7"/>
  <c r="AA62" i="7"/>
  <c r="AI62" i="7"/>
  <c r="T62" i="7"/>
  <c r="J53" i="6"/>
  <c r="J34" i="6"/>
  <c r="J25" i="6"/>
  <c r="J23" i="6"/>
  <c r="J19" i="6"/>
  <c r="J20" i="6"/>
  <c r="J50" i="6"/>
  <c r="J40" i="6"/>
  <c r="J38" i="6"/>
  <c r="J27" i="6"/>
  <c r="J28" i="6"/>
  <c r="J48" i="6"/>
  <c r="J43" i="6"/>
  <c r="J31" i="6"/>
  <c r="J52" i="6"/>
  <c r="J46" i="6"/>
  <c r="J30" i="6"/>
  <c r="J26" i="6"/>
  <c r="J21" i="6"/>
  <c r="J47" i="6"/>
  <c r="J42" i="6"/>
  <c r="J24" i="6"/>
  <c r="J18" i="6"/>
  <c r="J33" i="6"/>
  <c r="J39" i="6"/>
  <c r="J22" i="6"/>
  <c r="J32" i="6"/>
  <c r="J29" i="6"/>
  <c r="J51" i="6"/>
  <c r="J44" i="6"/>
  <c r="J41" i="6"/>
  <c r="J45" i="6"/>
  <c r="J49" i="6"/>
  <c r="G7" i="6" l="1"/>
  <c r="H7" i="6"/>
  <c r="H10" i="6"/>
  <c r="H6" i="6" s="1"/>
  <c r="H9" i="6"/>
  <c r="H8" i="6"/>
  <c r="G9" i="6"/>
  <c r="G10" i="6"/>
  <c r="G8" i="6"/>
  <c r="H11" i="6" l="1"/>
  <c r="H12" i="6" s="1"/>
  <c r="G11" i="6"/>
  <c r="G12"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<sst xmlns="http://schemas.openxmlformats.org/spreadsheetml/2006/main" count="612" uniqueCount="482">
  <si>
    <t>Row</t>
  </si>
  <si>
    <t>0A</t>
  </si>
  <si>
    <t>0B</t>
  </si>
  <si>
    <t>1A</t>
  </si>
  <si>
    <t>1B</t>
  </si>
  <si>
    <t>2A</t>
  </si>
  <si>
    <t>2B</t>
  </si>
  <si>
    <t>3A</t>
  </si>
  <si>
    <t>3B</t>
  </si>
  <si>
    <t>3C</t>
  </si>
  <si>
    <t>4A</t>
  </si>
  <si>
    <t>4B</t>
  </si>
  <si>
    <t>4C</t>
  </si>
  <si>
    <t>5A</t>
  </si>
  <si>
    <t>5B</t>
  </si>
  <si>
    <t>5C</t>
  </si>
  <si>
    <t>6A</t>
  </si>
  <si>
    <t>6B</t>
  </si>
  <si>
    <t>A </t>
  </si>
  <si>
    <t>B </t>
  </si>
  <si>
    <t>C </t>
  </si>
  <si>
    <t>D </t>
  </si>
  <si>
    <t>E </t>
  </si>
  <si>
    <t>F </t>
  </si>
  <si>
    <t>G </t>
  </si>
  <si>
    <t>H </t>
  </si>
  <si>
    <t>I </t>
  </si>
  <si>
    <t>A1.</t>
  </si>
  <si>
    <t>A2.</t>
  </si>
  <si>
    <t>A3.</t>
  </si>
  <si>
    <t>A4.</t>
  </si>
  <si>
    <t>A5.</t>
  </si>
  <si>
    <t>A6.</t>
  </si>
  <si>
    <t>A7.</t>
  </si>
  <si>
    <t>A8.</t>
  </si>
  <si>
    <t>A9.</t>
  </si>
  <si>
    <t>T1.</t>
  </si>
  <si>
    <t>T2.</t>
  </si>
  <si>
    <t>T3.</t>
  </si>
  <si>
    <t>T4.</t>
  </si>
  <si>
    <t>T5.</t>
  </si>
  <si>
    <t>T6.</t>
  </si>
  <si>
    <t>O1.</t>
  </si>
  <si>
    <t>O2.</t>
  </si>
  <si>
    <t>O3.</t>
  </si>
  <si>
    <t>A4.a</t>
  </si>
  <si>
    <t>A6.a</t>
  </si>
  <si>
    <t>A6.b</t>
  </si>
  <si>
    <t>A6.c</t>
  </si>
  <si>
    <t>A7.a</t>
  </si>
  <si>
    <t>A7.b</t>
  </si>
  <si>
    <t>A7.c</t>
  </si>
  <si>
    <t>A7.d</t>
  </si>
  <si>
    <t>A8.a</t>
  </si>
  <si>
    <t>A8.b</t>
  </si>
  <si>
    <t>A8.c</t>
  </si>
  <si>
    <t>A9.a</t>
  </si>
  <si>
    <t>A9.b</t>
  </si>
  <si>
    <t>T1.a</t>
  </si>
  <si>
    <t>T2.a</t>
  </si>
  <si>
    <t>T4.a</t>
  </si>
  <si>
    <t>T4.b</t>
  </si>
  <si>
    <t>T5.a</t>
  </si>
  <si>
    <t>T5.b</t>
  </si>
  <si>
    <t>T6.a</t>
  </si>
  <si>
    <t>T6.b</t>
  </si>
  <si>
    <t>T6.c</t>
  </si>
  <si>
    <t>O2.a</t>
  </si>
  <si>
    <t>O2.b</t>
  </si>
  <si>
    <t>Attention: Special calculation for residential buildings in row 54. Do not overwrite red marked cells!!</t>
  </si>
  <si>
    <t>Language</t>
  </si>
  <si>
    <t>español</t>
  </si>
  <si>
    <t>Version</t>
  </si>
  <si>
    <t>2024.1</t>
  </si>
  <si>
    <t>deutsch</t>
  </si>
  <si>
    <t>Index</t>
  </si>
  <si>
    <t>Choosen language</t>
  </si>
  <si>
    <t>english</t>
  </si>
  <si>
    <t>Minergie LATAM / Chile / Mexiko</t>
  </si>
  <si>
    <t>Minergie LATAM / Chile / México</t>
  </si>
  <si>
    <t>Minergie LATAM / Chile / Mexico</t>
  </si>
  <si>
    <t>Version:</t>
  </si>
  <si>
    <t>Versión</t>
  </si>
  <si>
    <t>Name des Projekts</t>
  </si>
  <si>
    <t>Nombre del Proyecto</t>
  </si>
  <si>
    <t>Name of the project</t>
  </si>
  <si>
    <t>Ort</t>
  </si>
  <si>
    <t>Ciudad</t>
  </si>
  <si>
    <t>Location</t>
  </si>
  <si>
    <t>Land</t>
  </si>
  <si>
    <t>País</t>
  </si>
  <si>
    <t>Country</t>
  </si>
  <si>
    <t>Klimazone (ASHREA)</t>
  </si>
  <si>
    <t>Zona climática (ASHREA)</t>
  </si>
  <si>
    <t>Climate zone (ASHREA)</t>
  </si>
  <si>
    <t>Klimazone (Chile)</t>
  </si>
  <si>
    <t>Zona climática (Chile)</t>
  </si>
  <si>
    <t>Climate zone (Chile)</t>
  </si>
  <si>
    <t>Klimazone</t>
  </si>
  <si>
    <t>Zona climática</t>
  </si>
  <si>
    <t>Climate zone</t>
  </si>
  <si>
    <t>Chile</t>
  </si>
  <si>
    <t>Mexiko</t>
  </si>
  <si>
    <t>México</t>
  </si>
  <si>
    <t>Mexico</t>
  </si>
  <si>
    <t>Anderes Land</t>
  </si>
  <si>
    <t>Otro país</t>
  </si>
  <si>
    <t>Other country</t>
  </si>
  <si>
    <t>Definition Gebäude und Innenraum</t>
  </si>
  <si>
    <t>Datos del proyecto y definición de los espacios</t>
  </si>
  <si>
    <t>Project Data and Space Definition</t>
  </si>
  <si>
    <t>Wärmedämmung der Gebäudehülle</t>
  </si>
  <si>
    <t>Aislamiento térmico de la envolvente</t>
  </si>
  <si>
    <t>Thermal Insulation of the Envelope</t>
  </si>
  <si>
    <t>Wärmebrücken und Luftdichtheit</t>
  </si>
  <si>
    <t>Reducción de puentes térmicos y hermeticidad</t>
  </si>
  <si>
    <t>Reducing Thermal Bridges and Airtightness</t>
  </si>
  <si>
    <t>Thermische Nutzung der Sonneneinstrahlung</t>
  </si>
  <si>
    <t>Aprovechamiento térmico de la radiación solar</t>
  </si>
  <si>
    <t>Thermal Use of Solar Radiation</t>
  </si>
  <si>
    <t>Sonnenschutz an Fenstern</t>
  </si>
  <si>
    <t>Protección solar exterior de las ventanas</t>
  </si>
  <si>
    <t>Exterior Solar Protection of Windows</t>
  </si>
  <si>
    <t>Natürliche Belüftung</t>
  </si>
  <si>
    <t>Ventilación natural</t>
  </si>
  <si>
    <t>Natural Ventilation</t>
  </si>
  <si>
    <t>Öffnungen zur Förderung der natürlichen Luftzirkulation</t>
  </si>
  <si>
    <t>Aberturas diseñadas para favorecer la circulación natural del aire</t>
  </si>
  <si>
    <t>Openings Designed for Natural Air Flow</t>
  </si>
  <si>
    <t>Low-tech-Massnahmen zur Erzeugung von Luftströmungen</t>
  </si>
  <si>
    <t>Medidas low-tec para la generación de corrientes de aire</t>
  </si>
  <si>
    <t>Low-Tech Measures for Generating Air Flow</t>
  </si>
  <si>
    <t>Passive Befeuchtungskühlung</t>
  </si>
  <si>
    <t>Refrigeración pasiva por humidificación</t>
  </si>
  <si>
    <t>Passive Humidification Cooling</t>
  </si>
  <si>
    <t>Nachhaltige Materialien und Treibhausgasemissionen</t>
  </si>
  <si>
    <t>Reducción de la huella de carbono</t>
  </si>
  <si>
    <t>Reducing the Carbon Footprint</t>
  </si>
  <si>
    <t>Lokale erneuerbare Materialien in Primärstruktur</t>
  </si>
  <si>
    <t>Materiales renovables locales como estructura principal</t>
  </si>
  <si>
    <t>Local Renewable Materials as Main Structure</t>
  </si>
  <si>
    <t>Lokale erneuerbare Materialien in nicht tragenden Elementen</t>
  </si>
  <si>
    <t>Materiales renovables locales como materiales principales no estructurales</t>
  </si>
  <si>
    <t>Local Renewable Materials as Main Non-Structural Materials</t>
  </si>
  <si>
    <t>Wartungsfreundlichkeit</t>
  </si>
  <si>
    <t>Facilidad de mantenimiento</t>
  </si>
  <si>
    <t>Ease of Maintenance</t>
  </si>
  <si>
    <t>Leichte Demontierbarkeit</t>
  </si>
  <si>
    <t>Facilidad de desmontaje</t>
  </si>
  <si>
    <t>Ease of Disassembly</t>
  </si>
  <si>
    <t>Umweltauswirkungen des Gebäudes und des Aussenraums</t>
  </si>
  <si>
    <t>Espacio exterior bioclimático</t>
  </si>
  <si>
    <t>Bioclimate Outdoor Space</t>
  </si>
  <si>
    <t>Begrüntes Dach</t>
  </si>
  <si>
    <t>Techo verde</t>
  </si>
  <si>
    <t>Green Roof</t>
  </si>
  <si>
    <t>Dem Regen ausgesetzte Bauelemente sind schwermetallfrei</t>
  </si>
  <si>
    <t>Elementos constructivos expuestos a la lluvia sin metales pesados</t>
  </si>
  <si>
    <t>Heavy Metal-Free Construction Components Exposed to Rain</t>
  </si>
  <si>
    <t>Kein chemischer Wurzelschutz in Dichtungsfolien</t>
  </si>
  <si>
    <t>Sin protección química contra raíces en láminas de estanqueidad</t>
  </si>
  <si>
    <t>No Chemical Root Protection on Sealing Membranes</t>
  </si>
  <si>
    <t>Gesunde Innenräume</t>
  </si>
  <si>
    <t>Espacios interiores más sanos</t>
  </si>
  <si>
    <t>Healthier Indoor Spaces</t>
  </si>
  <si>
    <t>Lärmschutz</t>
  </si>
  <si>
    <t>Protección contra el ruido</t>
  </si>
  <si>
    <t>Noise Protection</t>
  </si>
  <si>
    <t>Keine Biozide in Innenräumen</t>
  </si>
  <si>
    <t>Sin biocidas en espacios interiores</t>
  </si>
  <si>
    <t>No Biocides Indoors</t>
  </si>
  <si>
    <t>Fossilfreie und effiziente Energieerzeugung</t>
  </si>
  <si>
    <t>Producción de energía sin combustibles fósiles y eficiente</t>
  </si>
  <si>
    <t>Fossil Fuel-Free, Efficient Energy Production</t>
  </si>
  <si>
    <t>Wärmedämmung der Wärmeverteilung</t>
  </si>
  <si>
    <t>Aislación de las tuberías de distribución</t>
  </si>
  <si>
    <t>Insulation of Distribution Pipelines</t>
  </si>
  <si>
    <t>Energie-Eigenerzeugung</t>
  </si>
  <si>
    <t>Autoproducción de energía</t>
  </si>
  <si>
    <t>Self-Generated Energy</t>
  </si>
  <si>
    <t>Ganze nutzbare Dachfläche mit Photovoltaik</t>
  </si>
  <si>
    <t>Superficie de cubierta útil con paneles fotovoltaicos</t>
  </si>
  <si>
    <t>Usable Roof Surface with Photovoltaic Panels</t>
  </si>
  <si>
    <t>Effiziente Geräte und Beleuchtung</t>
  </si>
  <si>
    <t>Electrodomésticos e iluminación eficientes</t>
  </si>
  <si>
    <t>Energy-Efficient Appliances and Lighting</t>
  </si>
  <si>
    <t>Konstante Lufterneuerung für ein angenehmes Raumklima</t>
  </si>
  <si>
    <t>Ventilación constante para un ambiente interior confortable y sano</t>
  </si>
  <si>
    <t>Continuous Ventilation for a Comfortable, Healthy Indoor Environment</t>
  </si>
  <si>
    <t>Zuluftfilterung</t>
  </si>
  <si>
    <t>Filtración del aire de suministro</t>
  </si>
  <si>
    <t>Supply Air Filtration</t>
  </si>
  <si>
    <t>Nutzungsabhängige Lüftungssteuerung</t>
  </si>
  <si>
    <t>Sistema de control automatizado de la ventilación</t>
  </si>
  <si>
    <t>Demand-controlled Ventilation System</t>
  </si>
  <si>
    <t>Effiziente Kühlung</t>
  </si>
  <si>
    <t>Refrigeración eficiente</t>
  </si>
  <si>
    <t>Efficient Cooling</t>
  </si>
  <si>
    <t>Freecooling</t>
  </si>
  <si>
    <t>Free Cooling</t>
  </si>
  <si>
    <t>Adiabatische Kühlung</t>
  </si>
  <si>
    <t>Refrigeración activa con humidificación</t>
  </si>
  <si>
    <t>Active Cooling with Humidification</t>
  </si>
  <si>
    <t>Effiziente Nutzung von Wasser</t>
  </si>
  <si>
    <t>Uso eficiente de agua</t>
  </si>
  <si>
    <t>Efficient Water Use</t>
  </si>
  <si>
    <t>Sammlung und Nutzung von Regenwasser</t>
  </si>
  <si>
    <t>Captar y utilizar el agua de lluvia</t>
  </si>
  <si>
    <t>Rainwater Harvesting and Use</t>
  </si>
  <si>
    <t>Wiederverwendung von Grauwasser</t>
  </si>
  <si>
    <t>Uso de aguas grises</t>
  </si>
  <si>
    <t>Gray Water Use</t>
  </si>
  <si>
    <t>Kleine Wasseraufbereitungsanlage</t>
  </si>
  <si>
    <t>Pequeña planta de tratamiento de aguas</t>
  </si>
  <si>
    <t>Small Water Treatment Plant</t>
  </si>
  <si>
    <t>Benutzerhandbuch</t>
  </si>
  <si>
    <t>Manual del usuario</t>
  </si>
  <si>
    <t>User Manual</t>
  </si>
  <si>
    <t>Monitoring</t>
  </si>
  <si>
    <t>Medición del consumo</t>
  </si>
  <si>
    <t>Measuring Consumption</t>
  </si>
  <si>
    <t>Monitoring und Visualisierung aller Energieträger</t>
  </si>
  <si>
    <t>Control de todas las energías</t>
  </si>
  <si>
    <t>Energy Consumption Control</t>
  </si>
  <si>
    <t>Temperatur- und Feuchtigkeitskontrolle</t>
  </si>
  <si>
    <t>Control de temperatura y humedad</t>
  </si>
  <si>
    <t>Temperature and Humidity Control</t>
  </si>
  <si>
    <t>Kontrolle der Luftqualität in Innenräumen</t>
  </si>
  <si>
    <t>Control de calidad del aire interior</t>
  </si>
  <si>
    <t>Indoor air quality control</t>
  </si>
  <si>
    <t>Nutzung des Tageslichts</t>
  </si>
  <si>
    <t>Aprovechamiento de la luz natural</t>
  </si>
  <si>
    <t>Use of daylight</t>
  </si>
  <si>
    <t>ACHTUNG: Alle Zellen in der Spalte "Bewertung" müssen ausgefüllt werden, damit das Projekt korrekt bewertet wird.</t>
  </si>
  <si>
    <t>ATENCIÓN: Todas las celdas de la columna "Evaluación" deben rellenarse para que el proyecto se evalúe correctamente.</t>
  </si>
  <si>
    <t>ATTENTION: All cells in the "Evaluation" column must be filled in for the project to be evaluated correctly.</t>
  </si>
  <si>
    <t>Anforderungen</t>
  </si>
  <si>
    <t>Requisitos</t>
  </si>
  <si>
    <t>Requirements</t>
  </si>
  <si>
    <t>Pflicht</t>
  </si>
  <si>
    <t>Obligatorio</t>
  </si>
  <si>
    <t>Compulsory</t>
  </si>
  <si>
    <t>Wahl</t>
  </si>
  <si>
    <t>Electivo</t>
  </si>
  <si>
    <t>Optional</t>
  </si>
  <si>
    <t>Projekt</t>
  </si>
  <si>
    <t>Proyecto</t>
  </si>
  <si>
    <t>Project</t>
  </si>
  <si>
    <t>Gebäudekategorie</t>
  </si>
  <si>
    <t>Tipo de edificación</t>
  </si>
  <si>
    <t>Type of building</t>
  </si>
  <si>
    <t>Wohnenbau</t>
  </si>
  <si>
    <t>Edificación residencial</t>
  </si>
  <si>
    <t>Residential building</t>
  </si>
  <si>
    <t>Bürobau</t>
  </si>
  <si>
    <t>Oficina</t>
  </si>
  <si>
    <t>Office</t>
  </si>
  <si>
    <t>Schulen</t>
  </si>
  <si>
    <t>Institución educativa</t>
  </si>
  <si>
    <t>Educational institution</t>
  </si>
  <si>
    <t>Anzahl Vorgaben umzusetzen</t>
  </si>
  <si>
    <t>Número de requisitos a implementar</t>
  </si>
  <si>
    <t>Number of specifications to be implemented</t>
  </si>
  <si>
    <t>Leere Liste</t>
  </si>
  <si>
    <t>Lista vacía</t>
  </si>
  <si>
    <t>Empty list</t>
  </si>
  <si>
    <t>Nicht anwendbar (-)</t>
  </si>
  <si>
    <t>No aplicable (-)</t>
  </si>
  <si>
    <t>Not applicable (-)</t>
  </si>
  <si>
    <t>nicht anwendbar</t>
  </si>
  <si>
    <t>No aplicable</t>
  </si>
  <si>
    <t>Not applicable</t>
  </si>
  <si>
    <t>Nachfolgend finden Sie eine Liste von Fragen, die sich an den Merkmalen der einzelnen Minergie-Anforderungen orientiert. Beantworten Sie die Fragen unter Berücksichtigung der Elemente, die Ihr Projekt/Vorprojekt bereits aufweist, und unter Berücksichtigung aller Merkmale, deren Umsetzung Sie für möglich halten. Wenn Sie alle Angaben ausgefüllt haben, sehen Sie recht eine Einschätzung der Umsetzbarkeit von Minergie in Ihrem Projekt.</t>
  </si>
  <si>
    <t>A continuación, se presenta un listado de preguntas desarrolladas en base a características propias de cada uno de los requerimientos Minergie. Responda considerando los elementos que ya posee su Proyecto / Anteproyecto y además tomando en cuenta todas las características que estime factibles de implementar. Una vez que haya rellenado todos los datos, verá a la derecha una evaluación de la factibilidad de Minergie en su proyecto.</t>
  </si>
  <si>
    <t>Below you will find a list of questions based on the characteristics of the Minergie requirements. Answer the questions taking into account the elements that your project/pre-project already has and taking into account all the features that you consider possible to implement. Once you have filled in all the information, you will see an assessment of the feasibility of Minergie in your project on the right.</t>
  </si>
  <si>
    <t>Pflichtanforderungen</t>
  </si>
  <si>
    <t>Requisitos obligatorios</t>
  </si>
  <si>
    <t>Mandatory requirements</t>
  </si>
  <si>
    <t>Frage</t>
  </si>
  <si>
    <t>Pregunta</t>
  </si>
  <si>
    <t>Question</t>
  </si>
  <si>
    <t>Bewertung / Stand</t>
  </si>
  <si>
    <t>Evaluación / Estado</t>
  </si>
  <si>
    <t>Evaluation / Status</t>
  </si>
  <si>
    <t>Kommentar</t>
  </si>
  <si>
    <t>Comentario</t>
  </si>
  <si>
    <t>Comment</t>
  </si>
  <si>
    <t>Wahlvorgaben</t>
  </si>
  <si>
    <t>Requisitos electivos</t>
  </si>
  <si>
    <t>Optional requirements</t>
  </si>
  <si>
    <t>Verfügt das Projekt über regelmässig genutzte Räume, die passiv und/oder aktiv klimatisiert/beheizt werden?</t>
  </si>
  <si>
    <t>¿El proyecto cuenta con espacios regularmente ocupados, que deban incluir un acondicionamiento térmico pasivo y/o activo y limitados por una envolvente?</t>
  </si>
  <si>
    <t>Does the project have regularly used rooms that are passively and/or actively air-conditioned/heated?</t>
  </si>
  <si>
    <t>Sind Sie bereit, das Wärmedämmungsniveau gegenüber dem in den örtlichen Vorschriften festgelegten Standard zu verbessern?</t>
  </si>
  <si>
    <t>¿Está dispuesto para mejorar el nivel de aislamiento térmico en comparación con el estándar especificado en la normativa local?</t>
  </si>
  <si>
    <t>Are you prepared to improve the level of thermal insulation compared to the standard specified in the local regulations?</t>
  </si>
  <si>
    <t>Ist die Gebäudehülle durchgängig?
Sieht das Projekt Dichtungen vor, um die Luftdichtheit der Gebäudehülle zu gewährleisten?</t>
  </si>
  <si>
    <t>¿La envolvente del proyecto es continua?
¿El proyecto incluye sellos para garantizar la hermeticidad de la envolvente?</t>
  </si>
  <si>
    <t>Is the building envelope continuous?
Does the project provide for seals to ensure the airtightness of the building envelope?</t>
  </si>
  <si>
    <t>Lässt das Projekt in der kalten Jahreszeit Sonnenlicht in die Räume eindringen und werden in allen regelmässig genutzten und klimatisierten Räumen schwere oder thermisch träge Materialien verwendet?</t>
  </si>
  <si>
    <t>¿El proyecto permite el ingreso de sol a sus recintos en temporadas frías e incorpora materiales pesados o con inercia térmica en todos los recintos regularmente ocupados y acondicionados?</t>
  </si>
  <si>
    <t>Does the project allow sunlight to enter the spaces during the cold season and are heavy or thermally inert materials used in all regularly used and air-conditioned spaces?</t>
  </si>
  <si>
    <t>Verfügt das Projekt über Sonnenschutzstrategien, wie z. B. bewegliche Aussenjalousien, feste Traufen (Nord in der südlichen Hemisphäre und Süd in der nördlichen Hemisphäre), laubabwerfende Vegetation und andere?</t>
  </si>
  <si>
    <t>¿El proyecto cuenta con estrategias de control solar, tales como persianas exteriores móviles, aleros fijos en orientación (norte en hemisferio sur y sur en hemisferio norte), vegetación caduca, entre otros?</t>
  </si>
  <si>
    <t>Does the project have solar shading strategies, such as movable exterior blinds, fixed eaves (north in the southern hemisphere and south in the northern hemisphere), deciduous vegetation and others?</t>
  </si>
  <si>
    <t>Haben alle Aufenthaltsbereiche bedienbare Fenster? Die tatsächliche Öffnung muss mindestens 4 % (Wohnen und Büros), respektive 8% (Schulen) der Fläche jedes Aufenthaltsbereiches ausmachen (Badezimmer können intern sein, müssen aber über eine mechanische Abluft verfügen).</t>
  </si>
  <si>
    <t>¿Todas los recintos tienen ventanas operables? La apertura efectiva debe ser de al menos un 4% de la superficie del recinto (para viviendas y oficinas) y un 8% de la superficie del recinto (para instituciones educativas). Puede haber baños al interior de la edificación, pero deben contar con extracción mecánica.</t>
  </si>
  <si>
    <t>Do all occupied areas have operable windows? The actual opening must be at least 4% (housing and offices), respectively 8% (educational institutions) of the area of each occupied space (bathrooms can be internal but must have mechanical exhaust).</t>
  </si>
  <si>
    <t>Können die eingesetzten Materialen quantifiziert werden?</t>
  </si>
  <si>
    <t>¿Pueden cuantificarse los materiales utilizados?</t>
  </si>
  <si>
    <t>Can the materials used be quantified?</t>
  </si>
  <si>
    <t xml:space="preserve">Wird mindestens 35 % des Aussenraums begrünt?
Werden mindestens 5 % des Aussenraums mit standortgerechten Hecken oder Bäumen bepflanzt? </t>
  </si>
  <si>
    <t>¿Al menos un 35% de los espacios exteriores cuentan con vegetación?
¿Se plantarán arbustos o árboles locales en al menos el 5% del espacio exterior?</t>
  </si>
  <si>
    <t xml:space="preserve">Will at least 35% of the outdoor space be landscaped?
Will at least 5% of the outdoor space be planted with hedges or trees appropriate to the location? </t>
  </si>
  <si>
    <t>Werden Innenausstattungen von beheizten oder klimatisierten Räumen ohne gesundheitsschädlichen Materialien versehen (u. a. VOC-arme Materialien, bleifrei, Formaldehyd)?</t>
  </si>
  <si>
    <t>¿Para todas las terminaciones interiores de espacios acondicionados o climatizados, el proyecto toma el compromiso de no incluir materiales que produzcan daño a la salud de las personas (materiales con bajo COV, sin plomo, formaldehido, entre otros)?</t>
  </si>
  <si>
    <t>Are the interiors of heated or air-conditioned rooms fitted out without materials that are harmful to health (including low-VOC materials, lead-free, formaldehyde)?</t>
  </si>
  <si>
    <t>Wird auf den Einsatz fossiler Brennstoffe verzichtet?
(Wohnbauten und Schulen: zum Kochen können fossile Brennstoffe verwendet werden)</t>
  </si>
  <si>
    <t>¿El proyecto no utiliza combustibles fósiles?
(Viviendas e instituciones educacionales: pueden utilizar excepcionalmente combustibles fósiles para cocinar)</t>
  </si>
  <si>
    <t>Is the use of fossil fuels avoided?
(Residential buildings and educational institutions: fossil fuels can be used for cooking)</t>
  </si>
  <si>
    <t>Ist die Eigenproduktion von Strom vorgesehen (z.B. mittels PV-Anlage)?</t>
  </si>
  <si>
    <t>¿Está previsto generar su propia electricidad (por ejemplo, mediante un sistema fotovoltaico)?</t>
  </si>
  <si>
    <t>Is it planned to generate your own electricity (e.g. using a PV system)?</t>
  </si>
  <si>
    <t>Werden elektrische Geräte mit einer der besten auf dem Markt verfügbaren Energieetikette beschafft?
Werden LED-Leuchten eingesetzt?
Büros und Schulen: Ist eine Beleuchtungssteuerung vorgesehen (z.B. Präsenzmelder, Tageslichtsensor)?</t>
  </si>
  <si>
    <t>¿Se instalarán electrodomésticos con una de las mejores etiquetas energéticas disponibles en el mercado? ¿Se utilizará iluminación LED?
Oficinas e instituciones educacionales: ¿Se ha previsto un control de la iluminación (por ejemplo, detector de presencia, sensor de luz natural)?</t>
  </si>
  <si>
    <t>Are electrical appliances with one of the best energy labels available on the market being procured?
Will LED lights be used?
Offices and educational institutions: Is lighting control provided (e.g. motion detector, daylight sensor)?</t>
  </si>
  <si>
    <t>Wird eine Lüftungsanlage eingebaut (mit Wärmerückgewinnung in Klimazonen gemäss Reglement)?
Wohnbauten: In Klimazone 3 (Chile: A) mit weniger als 1500 HGT und 3500 KGT ist keine Lüftungsanlage verlangt. Büros und Schulen: mit Zuluftfilterung.</t>
  </si>
  <si>
    <t>¿Se instalará un sistema de ventilación (con recuperación de calor en las zonas climáticas según el reglemento)? Viviendas: No se requiere ningún sistema de ventilación en zona climatica 3 (Chile: A) con menos de 1500 GDC y 3500 GDR. Oficinas e instituciones educativas: con filtración del aire de suministro.</t>
  </si>
  <si>
    <t>Will a ventilation system be installed (with heat recovery in climate zones in accordance with the regulations)? Residential buildings: No ventilation system is required in climate zone 3 (Chile: A) with less than 1500 HDD and 3500 CDD. Offices and educational institutions: with supply air filtration.</t>
  </si>
  <si>
    <t>Falls ein Kühlsystem eingebaut wird: Wird ein Kühlgerät mit einer hohen Energieeffizienz beschafft?</t>
  </si>
  <si>
    <t>Si se instala un sistema de refrigeración ¿Se adquirirá una unidad de refrigeración de alta eficiencia energética?</t>
  </si>
  <si>
    <t>If a cooling system is installed: Will a cooling unit with high energy efficiency be procured?</t>
  </si>
  <si>
    <t>Sind Sanitärarmaturen und Wasserhähne mit geringem Wasserverbrauch vorsehen? Büros und Schulen: Ist die Installation von Zeitschaltuhren (Sensoren/Druckknopf) bei Waschbecken und Duschen vorgesehen?</t>
  </si>
  <si>
    <t>¿Se instalarán artefactos sanitarios y griferías de bajo consumo hídrico? Oficinas e instituciones educativas: ¿Está prevista la instalación de temporizadores (sensores/pulsadores) en lavabos, lavamanos, lavaplatos y duchas?</t>
  </si>
  <si>
    <t>Are sanitary fittings and taps with low water consumption provided? Offices and educational institutions: Is the installation of timers (sensors/push button) planned for washbasins and showers?</t>
  </si>
  <si>
    <t>Werden dem künftigen Nutzer Anweisungen für die Nutzung, Überlegungen und Instandhaltung des Gebäudes zur Verfügung gestellt?</t>
  </si>
  <si>
    <t>¿Se aceptará dejar instrucciones sobre el uso, consideraciones y mantenimiento de la edificación al futuro usuario en el Contrato de Copropiedad?</t>
  </si>
  <si>
    <t>Will the future user be provided with instructions for the use, considerations and maintenance of the building?</t>
  </si>
  <si>
    <t>Verfügt das Projekt über Strom- und Wasserzähler, die der Nutzer ablesen und in ein Formular eintragen kann? Büros: Ist zusätzlich die Visualisierung der Energieverbrauchs- und produktionsdaten für alle Energieträger vorgesehen?</t>
  </si>
  <si>
    <t>¿El proyecto contará con medidor eléctrico y de agua con lectura asequible para el usuario. Oficinas: ¿Además, está prevista la visualización de los datos de consumo y producción de energía para todas las fuentes de energía?</t>
  </si>
  <si>
    <t>Does the project have electricity and water meters that the user can read and enter in a form? The project undertakes to report the project's consumption to the certification body for three years. Offices: Is the visualisation of energy consumption and production data for all energy sources also planned?</t>
  </si>
  <si>
    <t>Wird die CO2-Konzentration in stark belegten Räumen für die Nutzenden visualisiert?</t>
  </si>
  <si>
    <t>¿Se medirá la concentración de CO2 con un sensor y es posible visualizarla en recintos con una alta densidad de uso?</t>
  </si>
  <si>
    <t>Is the CO2 concentration measured and visualized in rooms with high occupancy rates?</t>
  </si>
  <si>
    <t>Werden architektonische Massnahmen getroffen, die die natürliche Querlüftung verstärken?</t>
  </si>
  <si>
    <t>¿El proyecto contempla una estrategia para incrementar la ventilación cruzada y la refrigeración pasiva mediante corrientes de aire controladas?</t>
  </si>
  <si>
    <t>Are architectural measures taken to increase natural cross-ventilation?</t>
  </si>
  <si>
    <t>Sind einfache Technologien zur Verstärkung der Luftströmung vorgesehen (z.B. Ventilatoren)?</t>
  </si>
  <si>
    <t>¿El proyecto contempla alguna tecnología simple para favorecer e incrementar la renovación y refrigeración por movimiento del aire?</t>
  </si>
  <si>
    <t>Are simple technologies planned to increase the air flow (e.g. fans)?</t>
  </si>
  <si>
    <t>Sind einfache Technologien vorgesehen, um die Kühlung durch Befeuchtung der Luft zu fördern (z.B. Wassersprinkler oder Bepflanzung in der Luftzufuhr zum Gebäudeinneren)?</t>
  </si>
  <si>
    <t>¿El proyecto contempla alguna tecnología simple como, rociadores de agua, espejos de agua o vegetación en el ingreso de aire al interior de la edificación para favorecer refrigeración por humidificación del aire?</t>
  </si>
  <si>
    <t>Are simple technologies provided to promote cooling by humidifying the air (e.g. water sprinklers or planting in the air supply to the inside of the building)?</t>
  </si>
  <si>
    <t>Ist die Hauptstruktur aus Holz oder einem anderen lokalen Material?</t>
  </si>
  <si>
    <t>¿La edificación se proyecta como un edificio con estructura principal en madera u otro material local?</t>
  </si>
  <si>
    <t>Is the main structure made of wood or another local material?</t>
  </si>
  <si>
    <t>Sind nicht-strukturelle Bauteile überwiegend aus Holz oder anderen lokalen Materialien?</t>
  </si>
  <si>
    <t>¿La edificación se proyecta como un edificio con materiales no estructurales mayoritariamente de madera u otro material local?</t>
  </si>
  <si>
    <t>Are non-structural components predominantly made of wood or other local materials?</t>
  </si>
  <si>
    <t>Können Komponenten der Sanitärinstallationen, Lüftung und Heizung einfach ausgetauscht werden (z.B. ohne Zerstörung der Struktur, Mauern, usw.)?</t>
  </si>
  <si>
    <t>¿Pueden sustituirse fácilmente los componentes de installaciones sanitarias, ventilación y calefacción (por ejemplo, sin destruir la estructura, muros, etc.)?</t>
  </si>
  <si>
    <t>Can components of the sanitary installations, ventilation and heating be easily replaced (e.g. without destroying the structure, walls, etc.)?</t>
  </si>
  <si>
    <t>Werden Bauteile mechanisch (ohne Klebstoff) mit der Primärstruktur verbunden, so dass sie wiederverwendet werden können?</t>
  </si>
  <si>
    <t>¿Los sistemas de fijación a la estructura primaria del proyecto son desmontables y mecánicos (sin pegamento) para que los elementos puedan reutilizarse?</t>
  </si>
  <si>
    <t>Are components joined mechanically (without glue) to the primary structure so that they can be reused?</t>
  </si>
  <si>
    <t>Ist eine Dachbegrünung vorgesehen?</t>
  </si>
  <si>
    <t>¿El proyecto contempla la incorporación de techo verde o espacio vegetado en la cubierta?</t>
  </si>
  <si>
    <t>Is a green roof planned?</t>
  </si>
  <si>
    <t>Werden für Bauteile, die dem Regen ausgesetzt (z.B. Dächer oder  Fensterbänke), ohne schwermetallhaltigem Materielen wie Blei oder Kupfer verwendet?</t>
  </si>
  <si>
    <t>¿Los componentes expuestos a la lluvia (por ejemplo, tejados o alféizares) están fabricados sin materiales que contengan metales pesados como el plomo o el cobre?</t>
  </si>
  <si>
    <t>Are components that are exposed to rain (e.g. roofs or window sills) made without materials containing heavy metals such as lead or copper?</t>
  </si>
  <si>
    <t>Werden Dichtungsfolien ohne chemischen Wurzelschutz verwendet (z.B. bei Flachdächern)?</t>
  </si>
  <si>
    <t>¿Se utilizan láminas de impermeabilización sin químicos contra el crecimiento de raíces (por ejemplo, para  cubiertas, techos verdes)?</t>
  </si>
  <si>
    <t>Are sealing foils without chemical root protection used (e.g. for flat roofs)?</t>
  </si>
  <si>
    <t>Wird der Schall zwischen den Wohneinheiten durch spezifische Massnahmen reduziert?</t>
  </si>
  <si>
    <t>¿Se reduce el ruido entre las viviendas con medidas específicas?</t>
  </si>
  <si>
    <t>Is noise between residential units reduced by specific measures?</t>
  </si>
  <si>
    <t>Werden in beheizten / klimatisierten Räumen keine biozidhaltigen Holzschutzmittel eingesetzt?</t>
  </si>
  <si>
    <t>¿El proyecto especifica sólo terminaciones interiores sin biocidas?</t>
  </si>
  <si>
    <t>Are no wood preservatives containing biocides used in heated / air-conditioned rooms?</t>
  </si>
  <si>
    <t>Werden der Warmwasserspeicher und die Warmwasserleitungen isoliert?</t>
  </si>
  <si>
    <t>¿Están aislados el tanque y las tuberías de agua caliente  en todo su recorrido?</t>
  </si>
  <si>
    <t>Are the hot water tank and hot water pipes insulated?</t>
  </si>
  <si>
    <t>Wird die gesamte Dachfläche für die PV-Anlage genutzt? Oder wird der gesamte Stromverbrauch  durch die Eigenstromproduktion gedeckt?</t>
  </si>
  <si>
    <t>¿El proyecto cubrirá toda su techumbre con paneles solares? ¿O se cubre todo el consumo eléctrico con la autoproducción eléctrica?</t>
  </si>
  <si>
    <t>Is the entire roof area used for the PV system? Or is the entire electricity consumption covered by the building's own electricity production?</t>
  </si>
  <si>
    <t>Ist in der mechanischen Lüftungsanlage ein Filter für die Zuluft vorgesehen?</t>
  </si>
  <si>
    <t>¿Incluye el sistema de ventilación mecánica un filtro para el aire de suministro?</t>
  </si>
  <si>
    <t>Does the mechanical ventilation system include a filter for the supply air?</t>
  </si>
  <si>
    <t>Werden Volumenströme der mechanischen Lüftungsanlage in Abhängigkeit von Raumnutzung automatisch gesteuert (z.B. CO2-Konzentration oder Zeitsteuerung)?</t>
  </si>
  <si>
    <t>¿Los caudales del sistema de ventilación mecánica varían de manera automática en relación con criterios de uso de los recintos (p.ej. nivel de CO2, control horario)?</t>
  </si>
  <si>
    <t>Are volume flows of the mechanical ventilation system automatically controlled depending on room usage (e.g. CO2 concentration or time control)?</t>
  </si>
  <si>
    <t>Wird ein Freecooling-System eingebaut (passive Wärmeübertragung an die Umgebung)? Z.B. Wärmeübertragung mit Erdwärmesonden oder in ein Gewässer?</t>
  </si>
  <si>
    <t>¿Se incorpora un sistema de freecooling (transferir pasivamente el calor al entorno)? Ej. mediante sondas geotérmicas en el suelo o en una masa importante de agua?</t>
  </si>
  <si>
    <t>Is a freecooling system installed (passive heat transfer to the environment)? E.g. heat transfer with geothermal probes in the ground or into a body of water?</t>
  </si>
  <si>
    <t>Enthält die Lüftungsanlage ein  adiabatischen Kühlsystem, das die Zuluft durch Befeuchtung kühlt?</t>
  </si>
  <si>
    <t>¿Incluye el sistema de ventilación un sistema de enfriamiento adiabático que refrigera el aire de suministro a través de su humidificación?</t>
  </si>
  <si>
    <t>Does the ventilation system include an adiabatic cooling system that cools the supply air by humidification?</t>
  </si>
  <si>
    <t>Wird Regenwasser gesammelt und wiederverwendet (z.B. für Bewässerung oder Toilette)?</t>
  </si>
  <si>
    <t>¿El proyecto incropora algún sistema para reutilizar agua lluvia (por ejemplo, para el riego o los baños)?</t>
  </si>
  <si>
    <t>Is rainwater collected and reused (e.g. for irrigation or toilets)?</t>
  </si>
  <si>
    <t>Verfügt das Projekt über ein System zur Aufbereitung oder Wiederverwendung von Grauwasser (z.B. für Bewässerung oder Toilette)?</t>
  </si>
  <si>
    <t>¿El proyecto cuenta con algún sistema para el tratamiento o reutilización de aguas grises (por ejemplo, para el riego o los baños)?</t>
  </si>
  <si>
    <t>Does the project have a system for treating or reusing gray water (e.g. for irrigation or toilets)?</t>
  </si>
  <si>
    <t>Ist die Visualisierung der Energieverbrauchs- und produktionsdaten für alle Energieträger vorgesehen?</t>
  </si>
  <si>
    <t>¿Está prevista la visualización de los datos de consumo y producción de energía para todas las fuentes de energía?</t>
  </si>
  <si>
    <t>Is the visualization of energy consumption and production data planned for all energy sources?</t>
  </si>
  <si>
    <t>Werden Temperatur- und Feuchtigkeitssensoren für den Nutzer zugänglich installiert?</t>
  </si>
  <si>
    <t>¿Se han instalado sensores de temperatura y humedad de forma que sean accesibles para el usuario?</t>
  </si>
  <si>
    <t>Are temperature and humidity sensors installed so that they are accessible to the user?</t>
  </si>
  <si>
    <t>Wird eine eigene kleine Kläranlage installiert?</t>
  </si>
  <si>
    <t>¿Se instalará una pequeña planta de tratamiento de aguas residuales?</t>
  </si>
  <si>
    <t>Will a small wastewater treatment plant be installed?</t>
  </si>
  <si>
    <t xml:space="preserve">Werden die Klassenzimmer so gestaltet, dass zur Hälfte der Zeit keine künstliche Beleuchtung benötigt wird? </t>
  </si>
  <si>
    <t xml:space="preserve">¿Están las aulas diseñadas de forma que la mitad del tiempo de uso no se necesite iluminación artificial? </t>
  </si>
  <si>
    <t xml:space="preserve">Are the classrooms designed in a way that no artificial lighting is needed half of the time? </t>
  </si>
  <si>
    <t>Nicht anwendbar in Klimazone</t>
  </si>
  <si>
    <t>No aplica en zona climatica</t>
  </si>
  <si>
    <t>Not applicable in climate zone</t>
  </si>
  <si>
    <t>Nicht anwendbar in Gebäudekategorie</t>
  </si>
  <si>
    <t>No aplica en tipo de edificación</t>
  </si>
  <si>
    <t>Not applicable in type of building</t>
  </si>
  <si>
    <t>Ja</t>
  </si>
  <si>
    <t>Sí</t>
  </si>
  <si>
    <t>Yes</t>
  </si>
  <si>
    <t>Nein</t>
  </si>
  <si>
    <t>No</t>
  </si>
  <si>
    <t>Eventuell / schwierig</t>
  </si>
  <si>
    <t>Posiblemente factible</t>
  </si>
  <si>
    <t>Possibly feasible</t>
  </si>
  <si>
    <t>Nicht anwendbar</t>
  </si>
  <si>
    <t>Fehlende Angaben</t>
  </si>
  <si>
    <t>Falta información</t>
  </si>
  <si>
    <t>Missing information</t>
  </si>
  <si>
    <t>Bewertung</t>
  </si>
  <si>
    <t>Evaluación</t>
  </si>
  <si>
    <t>Evaluation</t>
  </si>
  <si>
    <t>Anwendbarkeit in Gebäudekategorie / Klimazone des Projekts</t>
  </si>
  <si>
    <t>Aplicabilidad en el tipo de edifición / zona climática del proyecto</t>
  </si>
  <si>
    <t>Resultate</t>
  </si>
  <si>
    <t>Resultados</t>
  </si>
  <si>
    <t>Results</t>
  </si>
  <si>
    <t>Umsetzbar</t>
  </si>
  <si>
    <t>Facitble</t>
  </si>
  <si>
    <t>Feasible</t>
  </si>
  <si>
    <t>Eventuell umsetzbar</t>
  </si>
  <si>
    <t>Nicht umsetzbar</t>
  </si>
  <si>
    <t>No factible</t>
  </si>
  <si>
    <t>Not feasible</t>
  </si>
  <si>
    <t>graue Schriftfarbe = nicht anwendbar in Klimazone oder Gebäudekategorie</t>
  </si>
  <si>
    <t>Color de fuente gris = no aplicable en zona climática o tipo de edificación</t>
  </si>
  <si>
    <t>Gray font color = not applicable in climate zone or building type</t>
  </si>
  <si>
    <t>Anwendung</t>
  </si>
  <si>
    <t>Aplicación</t>
  </si>
  <si>
    <t>Application</t>
  </si>
  <si>
    <t>Gesamtbewertung</t>
  </si>
  <si>
    <t>Evaluación general</t>
  </si>
  <si>
    <t>Overall rating</t>
  </si>
  <si>
    <t>(alle müssen erfüllt werden)</t>
  </si>
  <si>
    <t>(deben cumplirse en un 100%)</t>
  </si>
  <si>
    <t>(all must be fulfilled)</t>
  </si>
  <si>
    <t>(mindestens ein Drittel muss erfüllt werden)</t>
  </si>
  <si>
    <t>(como mínimo un tercio debe cumplirse)</t>
  </si>
  <si>
    <t>(at least one third must be fulfilled)</t>
  </si>
  <si>
    <t>Pre-Check</t>
  </si>
  <si>
    <t>Gelbe Zellen bitte ausfüllen</t>
  </si>
  <si>
    <t>Rellene las celdas amarillas</t>
  </si>
  <si>
    <t>Please fill in yellow cells</t>
  </si>
  <si>
    <t>Geben Sie die Angaben in den gelb markierten Feldern ein. Danach werden die Minergie-Anforderungen angezeigt, welche auf Ihr Gebäude zutreffen. Wenn Sie einen Pre-Check für Ihr Projekt durchführen wollen, wählen Sie danach auf den Link rechts.
Falls es ein Gebäude mit Mischnutzung ist, verwenden Sie den Gebäudetype "Büro" oder "Schule".</t>
  </si>
  <si>
    <t>Introduzca los datos en los campos marcados en amarillo. A continuación, aparecerán los requisitos Minergie aplicables a su edificación. Si desea realizar una evaluación previa de su proyecto, haga clic en el enlace "Pre-Check" a la derecha.
Si se trata de una edificación de uso mixto, utilize el tipo de edificio "Oficina" o "Institución educativa".</t>
  </si>
  <si>
    <t>Enter the information in the fields highlighted in yellow. The Minergie requirements that apply to your building are then displayed. If you want to carry out a Pre-Check for your project, click on the link on the right.
If it is a mixed-use building, use the building type "Office" or "Educational institution".</t>
  </si>
  <si>
    <t>--&gt; Zum Pre-Check gehen</t>
  </si>
  <si>
    <t>--&gt; Ir al Pre-Check</t>
  </si>
  <si>
    <t>--&gt; Go to Pre-Check</t>
  </si>
  <si>
    <t>Anzuwendendes Reglement</t>
  </si>
  <si>
    <t>Reglamento aplicable</t>
  </si>
  <si>
    <t>Applicable regulations</t>
  </si>
  <si>
    <t>Minergie LATAM</t>
  </si>
  <si>
    <t>Minergie Chile</t>
  </si>
  <si>
    <t>Minergie Mexiko</t>
  </si>
  <si>
    <t>Minergie México</t>
  </si>
  <si>
    <t>Minergie 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</si>
</sst>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8">
    <font>
      <sz val="11"/>
      <color theme="1"/>
      <name val="Calibri"/>
      <family val="2"/>
      <scheme val="minor"/>
    </font>
    <font>
      <sz val="10"/>
      <color theme="1"/>
      <name val="Arial"/>
      <family val="2"/>
    </font>
    <font>
      <sz val="10"/>
      <color theme="1"/>
      <name val="Arial"/>
      <family val="2"/>
    </font>
    <font>
      <b/>
      <sz val="10"/>
      <color theme="1"/>
      <name val="Arial"/>
      <family val="2"/>
    </font>
    <font>
      <b/>
      <sz val="11"/>
      <name val="Arial"/>
      <family val="2"/>
    </font>
    <font>
      <b/>
      <sz val="10"/>
      <name val="Arial"/>
      <family val="2"/>
    </font>
    <font>
      <b/>
      <sz val="18"/>
      <color theme="1"/>
      <name val="Arial"/>
      <family val="2"/>
    </font>
    <font>
      <sz val="10"/>
      <name val="Arial"/>
      <family val="2"/>
    </font>
    <font>
      <sz val="11"/>
      <name val="Arial"/>
      <family val="2"/>
    </font>
    <font>
      <sz val="11"/>
      <color theme="1"/>
      <name val="Calibri"/>
      <family val="2"/>
      <scheme val="minor"/>
    </font>
    <font>
      <b/>
      <sz val="11"/>
      <color theme="1"/>
      <name val="Calibri"/>
      <family val="2"/>
      <scheme val="minor"/>
    </font>
    <font>
      <sz val="8"/>
      <name val="Arial"/>
      <family val="2"/>
    </font>
    <font>
      <sz val="10"/>
      <color theme="6"/>
      <name val="Arial"/>
      <family val="2"/>
    </font>
    <font>
      <b/>
      <sz val="8"/>
      <name val="Arial"/>
      <family val="2"/>
    </font>
    <font>
      <b/>
      <sz val="9"/>
      <name val="Arial"/>
      <family val="2"/>
    </font>
    <font>
      <u/>
      <sz val="11"/>
      <color theme="10"/>
      <name val="Calibri"/>
      <family val="2"/>
      <scheme val="minor"/>
    </font>
    <font>
      <b/>
      <sz val="10"/>
      <color rgb="FFFF0000"/>
      <name val="Arial"/>
      <family val="2"/>
    </font>
    <font>
      <b/>
      <u/>
      <sz val="11"/>
      <color theme="10"/>
      <name val="Calibri"/>
      <family val="2"/>
      <scheme val="minor"/>
    </font>
  </fonts>
  <fills count="11">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9" tint="0.39997558519241921"/>
        <bgColor indexed="64"/>
      </patternFill>
    </fill>
    <fill>
      <patternFill patternType="solid">
        <fgColor theme="2"/>
        <bgColor indexed="64"/>
      </patternFill>
    </fill>
    <fill>
      <patternFill patternType="solid">
        <fgColor rgb="FFFFFFCC"/>
        <bgColor indexed="64"/>
      </patternFill>
    </fill>
    <fill>
      <patternFill patternType="solid">
        <fgColor rgb="FFB2ECB2"/>
        <bgColor indexed="64"/>
      </patternFill>
    </fill>
    <fill>
      <patternFill patternType="solid">
        <fgColor rgb="FFFFEC9B"/>
        <bgColor indexed="64"/>
      </patternFill>
    </fill>
    <fill>
      <patternFill patternType="solid">
        <fgColor rgb="FFF8CBAD"/>
        <bgColor indexed="64"/>
      </patternFill>
    </fill>
    <fill>
      <patternFill patternType="solid">
        <fgColor theme="0" tint="-4.9989318521683403E-2"/>
        <bgColor indexed="64"/>
      </patternFill>
    </fill>
  </fills>
  <borders count="97">
    <border>
      <left/>
      <right/>
      <top/>
      <bottom/>
      <diagonal/>
    </border>
    <border>
      <left style="thin">
        <color auto="1"/>
      </left>
      <right style="thin">
        <color auto="1"/>
      </right>
      <top style="thin">
        <color auto="1"/>
      </top>
      <bottom style="thin">
        <color auto="1"/>
      </bottom>
      <diagonal/>
    </border>
    <border>
      <left/>
      <right/>
      <top style="hair">
        <color auto="1"/>
      </top>
      <bottom style="hair">
        <color auto="1"/>
      </bottom>
      <diagonal/>
    </border>
    <border>
      <left/>
      <right style="thin">
        <color indexed="64"/>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right/>
      <top style="hair">
        <color auto="1"/>
      </top>
      <bottom/>
      <diagonal/>
    </border>
    <border>
      <left/>
      <right/>
      <top/>
      <bottom style="hair">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style="hair">
        <color auto="1"/>
      </right>
      <top style="medium">
        <color auto="1"/>
      </top>
      <bottom/>
      <diagonal/>
    </border>
    <border>
      <left/>
      <right/>
      <top style="hair">
        <color auto="1"/>
      </top>
      <bottom style="medium">
        <color auto="1"/>
      </bottom>
      <diagonal/>
    </border>
    <border>
      <left/>
      <right/>
      <top style="medium">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thin">
        <color indexed="64"/>
      </bottom>
      <diagonal/>
    </border>
    <border>
      <left style="medium">
        <color auto="1"/>
      </left>
      <right/>
      <top/>
      <bottom style="medium">
        <color auto="1"/>
      </bottom>
      <diagonal/>
    </border>
    <border>
      <left/>
      <right style="medium">
        <color auto="1"/>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indexed="64"/>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medium">
        <color auto="1"/>
      </left>
      <right/>
      <top/>
      <bottom style="hair">
        <color auto="1"/>
      </bottom>
      <diagonal/>
    </border>
    <border>
      <left/>
      <right style="medium">
        <color auto="1"/>
      </right>
      <top/>
      <bottom style="hair">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medium">
        <color auto="1"/>
      </bottom>
      <diagonal/>
    </border>
    <border>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style="hair">
        <color auto="1"/>
      </right>
      <top/>
      <bottom style="medium">
        <color auto="1"/>
      </bottom>
      <diagonal/>
    </border>
    <border>
      <left/>
      <right style="hair">
        <color auto="1"/>
      </right>
      <top/>
      <bottom style="hair">
        <color auto="1"/>
      </bottom>
      <diagonal/>
    </border>
    <border>
      <left/>
      <right style="hair">
        <color auto="1"/>
      </right>
      <top style="hair">
        <color auto="1"/>
      </top>
      <bottom style="medium">
        <color auto="1"/>
      </bottom>
      <diagonal/>
    </border>
    <border>
      <left/>
      <right style="hair">
        <color auto="1"/>
      </right>
      <top style="medium">
        <color auto="1"/>
      </top>
      <bottom style="medium">
        <color auto="1"/>
      </bottom>
      <diagonal/>
    </border>
    <border>
      <left/>
      <right style="thin">
        <color auto="1"/>
      </right>
      <top style="medium">
        <color indexed="64"/>
      </top>
      <bottom style="thin">
        <color auto="1"/>
      </bottom>
      <diagonal/>
    </border>
    <border>
      <left style="thick">
        <color auto="1"/>
      </left>
      <right/>
      <top style="thick">
        <color auto="1"/>
      </top>
      <bottom/>
      <diagonal/>
    </border>
    <border>
      <left style="thick">
        <color auto="1"/>
      </left>
      <right/>
      <top/>
      <bottom style="thick">
        <color auto="1"/>
      </bottom>
      <diagonal/>
    </border>
    <border>
      <left style="thick">
        <color auto="1"/>
      </left>
      <right/>
      <top style="thick">
        <color auto="1"/>
      </top>
      <bottom style="medium">
        <color auto="1"/>
      </bottom>
      <diagonal/>
    </border>
    <border>
      <left style="thick">
        <color auto="1"/>
      </left>
      <right/>
      <top/>
      <bottom style="hair">
        <color auto="1"/>
      </bottom>
      <diagonal/>
    </border>
    <border>
      <left style="thick">
        <color auto="1"/>
      </left>
      <right/>
      <top style="hair">
        <color auto="1"/>
      </top>
      <bottom style="hair">
        <color auto="1"/>
      </bottom>
      <diagonal/>
    </border>
    <border>
      <left style="thick">
        <color auto="1"/>
      </left>
      <right/>
      <top style="hair">
        <color auto="1"/>
      </top>
      <bottom/>
      <diagonal/>
    </border>
    <border>
      <left style="hair">
        <color auto="1"/>
      </left>
      <right style="medium">
        <color auto="1"/>
      </right>
      <top style="thick">
        <color auto="1"/>
      </top>
      <bottom style="medium">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hair">
        <color auto="1"/>
      </right>
      <top style="thick">
        <color auto="1"/>
      </top>
      <bottom style="medium">
        <color auto="1"/>
      </bottom>
      <diagonal/>
    </border>
    <border>
      <left style="hair">
        <color auto="1"/>
      </left>
      <right style="hair">
        <color auto="1"/>
      </right>
      <top style="hair">
        <color auto="1"/>
      </top>
      <bottom/>
      <diagonal/>
    </border>
    <border>
      <left style="thick">
        <color auto="1"/>
      </left>
      <right/>
      <top/>
      <bottom/>
      <diagonal/>
    </border>
    <border>
      <left/>
      <right/>
      <top style="thick">
        <color auto="1"/>
      </top>
      <bottom/>
      <diagonal/>
    </border>
    <border>
      <left/>
      <right style="thick">
        <color auto="1"/>
      </right>
      <top style="thick">
        <color auto="1"/>
      </top>
      <bottom/>
      <diagonal/>
    </border>
    <border>
      <left/>
      <right/>
      <top/>
      <bottom style="thick">
        <color auto="1"/>
      </bottom>
      <diagonal/>
    </border>
    <border>
      <left/>
      <right style="thick">
        <color auto="1"/>
      </right>
      <top/>
      <bottom style="thick">
        <color auto="1"/>
      </bottom>
      <diagonal/>
    </border>
    <border>
      <left/>
      <right/>
      <top style="medium">
        <color auto="1"/>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auto="1"/>
      </left>
      <right style="medium">
        <color indexed="64"/>
      </right>
      <top style="medium">
        <color auto="1"/>
      </top>
      <bottom/>
      <diagonal/>
    </border>
    <border>
      <left style="medium">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indexed="64"/>
      </right>
      <top/>
      <bottom/>
      <diagonal/>
    </border>
    <border>
      <left style="thin">
        <color auto="1"/>
      </left>
      <right style="thin">
        <color auto="1"/>
      </right>
      <top/>
      <bottom/>
      <diagonal/>
    </border>
    <border>
      <left style="thin">
        <color auto="1"/>
      </left>
      <right/>
      <top style="medium">
        <color indexed="64"/>
      </top>
      <bottom style="medium">
        <color indexed="64"/>
      </bottom>
      <diagonal/>
    </border>
    <border>
      <left style="thin">
        <color auto="1"/>
      </left>
      <right/>
      <top/>
      <bottom/>
      <diagonal/>
    </border>
    <border>
      <left style="medium">
        <color indexed="64"/>
      </left>
      <right style="medium">
        <color indexed="64"/>
      </right>
      <top/>
      <bottom style="medium">
        <color indexed="64"/>
      </bottom>
      <diagonal/>
    </border>
    <border>
      <left style="medium">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thin">
        <color auto="1"/>
      </top>
      <bottom/>
      <diagonal/>
    </border>
    <border>
      <left style="medium">
        <color indexed="64"/>
      </left>
      <right/>
      <top style="medium">
        <color indexed="64"/>
      </top>
      <bottom style="hair">
        <color auto="1"/>
      </bottom>
      <diagonal/>
    </border>
    <border>
      <left style="medium">
        <color indexed="64"/>
      </left>
      <right/>
      <top style="hair">
        <color auto="1"/>
      </top>
      <bottom/>
      <diagonal/>
    </border>
    <border>
      <left/>
      <right/>
      <top style="thin">
        <color indexed="64"/>
      </top>
      <bottom/>
      <diagonal/>
    </border>
    <border>
      <left style="thick">
        <color theme="0"/>
      </left>
      <right style="thick">
        <color theme="0"/>
      </right>
      <top style="thick">
        <color theme="0"/>
      </top>
      <bottom style="thick">
        <color theme="0"/>
      </bottom>
      <diagonal/>
    </border>
    <border>
      <left/>
      <right style="thick">
        <color theme="0"/>
      </right>
      <top/>
      <bottom/>
      <diagonal/>
    </border>
    <border>
      <left/>
      <right style="hair">
        <color auto="1"/>
      </right>
      <top style="hair">
        <color auto="1"/>
      </top>
      <bottom/>
      <diagonal/>
    </border>
    <border>
      <left/>
      <right style="medium">
        <color auto="1"/>
      </right>
      <top style="hair">
        <color auto="1"/>
      </top>
      <bottom/>
      <diagonal/>
    </border>
    <border>
      <left style="hair">
        <color auto="1"/>
      </left>
      <right/>
      <top style="hair">
        <color auto="1"/>
      </top>
      <bottom style="medium">
        <color auto="1"/>
      </bottom>
      <diagonal/>
    </border>
    <border>
      <left style="thick">
        <color theme="0"/>
      </left>
      <right/>
      <top/>
      <bottom/>
      <diagonal/>
    </border>
    <border>
      <left style="hair">
        <color auto="1"/>
      </left>
      <right/>
      <top style="hair">
        <color auto="1"/>
      </top>
      <bottom style="hair">
        <color auto="1"/>
      </bottom>
      <diagonal/>
    </border>
    <border>
      <left/>
      <right/>
      <top style="thin">
        <color indexed="64"/>
      </top>
      <bottom style="medium">
        <color indexed="64"/>
      </bottom>
      <diagonal/>
    </border>
    <border>
      <left style="medium">
        <color auto="1"/>
      </left>
      <right/>
      <top style="thin">
        <color auto="1"/>
      </top>
      <bottom style="thin">
        <color auto="1"/>
      </bottom>
      <diagonal/>
    </border>
    <border>
      <left/>
      <right style="hair">
        <color auto="1"/>
      </right>
      <top style="medium">
        <color auto="1"/>
      </top>
      <bottom style="hair">
        <color auto="1"/>
      </bottom>
      <diagonal/>
    </border>
  </borders>
  <cellStyleXfs count="3">
    <xf numFmtId="0" fontId="0" fillId="0" borderId="0"/>
    <xf numFmtId="164" fontId="9" fillId="0" borderId="0" applyFont="0" applyFill="0" applyBorder="0" applyAlignment="0" applyProtection="0"/>
    <xf numFmtId="0" fontId="15" fillId="0" borderId="0" applyNumberFormat="0" applyFill="0" applyBorder="0" applyAlignment="0" applyProtection="0"/>
  </cellStyleXfs>
  <cellXfs count="279">
    <xf numFmtId="0" fontId="0" fillId="0" borderId="0" xfId="0"/>
    <xf numFmtId="0" fontId="2" fillId="0" borderId="0" xfId="0" applyFont="1"/>
    <xf numFmtId="0" fontId="8" fillId="0" borderId="1" xfId="0" applyFont="1" applyBorder="1" applyAlignment="1">
      <alignment vertical="top"/>
    </xf>
    <xf numFmtId="0" fontId="8" fillId="0" borderId="1" xfId="0" applyFont="1" applyBorder="1" applyAlignment="1">
      <alignment vertical="center"/>
    </xf>
    <xf numFmtId="0" fontId="8" fillId="0" borderId="1" xfId="0" applyFont="1" applyBorder="1" applyAlignment="1">
      <alignment horizontal="right" vertical="center"/>
    </xf>
    <xf numFmtId="0" fontId="10" fillId="0" borderId="0" xfId="0" applyFont="1"/>
    <xf numFmtId="0" fontId="5" fillId="4" borderId="1" xfId="0" applyFont="1" applyFill="1" applyBorder="1" applyAlignment="1" applyProtection="1">
      <alignment horizontal="center" wrapText="1"/>
      <protection locked="0"/>
    </xf>
    <xf numFmtId="0" fontId="0" fillId="0" borderId="1" xfId="0" applyBorder="1"/>
    <xf numFmtId="0" fontId="10" fillId="0" borderId="7" xfId="0" applyFont="1" applyBorder="1"/>
    <xf numFmtId="0" fontId="10" fillId="0" borderId="3" xfId="0" applyFont="1" applyBorder="1"/>
    <xf numFmtId="0" fontId="0" fillId="0" borderId="7" xfId="0" applyBorder="1"/>
    <xf numFmtId="0" fontId="5" fillId="0" borderId="3" xfId="0" applyFont="1" applyBorder="1" applyAlignment="1">
      <alignment horizontal="center" vertical="center" wrapText="1"/>
    </xf>
    <xf numFmtId="0" fontId="0" fillId="0" borderId="3" xfId="0" applyBorder="1"/>
    <xf numFmtId="0" fontId="4" fillId="0" borderId="22" xfId="0" applyFont="1" applyBorder="1" applyAlignment="1">
      <alignment vertical="center"/>
    </xf>
    <xf numFmtId="0" fontId="4" fillId="0" borderId="22" xfId="0" applyFont="1" applyBorder="1" applyAlignment="1">
      <alignment vertical="top"/>
    </xf>
    <xf numFmtId="0" fontId="6" fillId="0" borderId="0" xfId="0" applyFont="1"/>
    <xf numFmtId="0" fontId="3" fillId="0" borderId="0" xfId="0" applyFont="1"/>
    <xf numFmtId="49" fontId="3" fillId="0" borderId="0" xfId="0" applyNumberFormat="1" applyFont="1"/>
    <xf numFmtId="0" fontId="2" fillId="0" borderId="0" xfId="0" applyFont="1" applyAlignment="1">
      <alignment vertical="center"/>
    </xf>
    <xf numFmtId="0" fontId="12" fillId="0" borderId="0" xfId="0" applyFont="1"/>
    <xf numFmtId="0" fontId="5" fillId="0" borderId="12" xfId="0" applyFont="1" applyBorder="1" applyAlignment="1">
      <alignment horizontal="left" vertical="center" wrapText="1"/>
    </xf>
    <xf numFmtId="0" fontId="5" fillId="5" borderId="29" xfId="0" applyFont="1" applyFill="1" applyBorder="1" applyAlignment="1">
      <alignment horizontal="center" vertical="center" wrapText="1"/>
    </xf>
    <xf numFmtId="0" fontId="5" fillId="0" borderId="43" xfId="0" applyFont="1" applyBorder="1" applyAlignment="1">
      <alignment horizontal="left" vertical="center" wrapText="1"/>
    </xf>
    <xf numFmtId="0" fontId="5" fillId="5" borderId="1"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7" fillId="2" borderId="34" xfId="0" applyFont="1" applyFill="1" applyBorder="1" applyAlignment="1">
      <alignment vertical="center" wrapText="1"/>
    </xf>
    <xf numFmtId="0" fontId="7" fillId="2" borderId="44" xfId="0" applyFont="1" applyFill="1" applyBorder="1" applyAlignment="1">
      <alignment vertical="center" wrapText="1"/>
    </xf>
    <xf numFmtId="0" fontId="7" fillId="0" borderId="3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6" xfId="0" applyFont="1" applyBorder="1" applyAlignment="1">
      <alignment horizontal="center" vertical="center" wrapText="1"/>
    </xf>
    <xf numFmtId="0" fontId="7" fillId="2" borderId="32" xfId="0" applyFont="1" applyFill="1" applyBorder="1" applyAlignment="1">
      <alignment vertical="center" wrapText="1"/>
    </xf>
    <xf numFmtId="0" fontId="7" fillId="2" borderId="6" xfId="0" applyFont="1" applyFill="1" applyBorder="1" applyAlignment="1">
      <alignment vertical="center" wrapText="1"/>
    </xf>
    <xf numFmtId="0" fontId="7" fillId="2" borderId="33" xfId="0" applyFont="1" applyFill="1" applyBorder="1" applyAlignment="1">
      <alignment vertical="center" wrapText="1"/>
    </xf>
    <xf numFmtId="0" fontId="7" fillId="2" borderId="45" xfId="0" applyFont="1" applyFill="1" applyBorder="1" applyAlignment="1">
      <alignmen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5" fillId="0" borderId="16" xfId="0" applyFont="1" applyBorder="1" applyAlignment="1">
      <alignment horizontal="left" wrapText="1"/>
    </xf>
    <xf numFmtId="0" fontId="5" fillId="0" borderId="41" xfId="0" applyFont="1" applyBorder="1" applyAlignment="1">
      <alignment horizontal="center" wrapText="1"/>
    </xf>
    <xf numFmtId="0" fontId="5" fillId="0" borderId="0" xfId="0" applyFont="1" applyAlignment="1">
      <alignment horizontal="center" vertical="center" wrapText="1"/>
    </xf>
    <xf numFmtId="0" fontId="3" fillId="0" borderId="31"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7" fillId="0" borderId="4"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3" fillId="0" borderId="50" xfId="0" applyFont="1" applyBorder="1" applyAlignment="1">
      <alignment vertical="center"/>
    </xf>
    <xf numFmtId="0" fontId="3" fillId="0" borderId="51" xfId="0" applyFont="1" applyBorder="1" applyAlignment="1">
      <alignment vertical="center"/>
    </xf>
    <xf numFmtId="0" fontId="3" fillId="0" borderId="54" xfId="0" applyFont="1" applyBorder="1" applyAlignment="1">
      <alignment horizontal="center" vertical="center"/>
    </xf>
    <xf numFmtId="0" fontId="5" fillId="0" borderId="55" xfId="0" applyFont="1" applyBorder="1" applyAlignment="1">
      <alignment horizontal="center" vertical="center" wrapText="1"/>
    </xf>
    <xf numFmtId="0" fontId="3" fillId="0" borderId="58" xfId="0" applyFont="1" applyBorder="1" applyAlignment="1">
      <alignment horizontal="center" vertical="center"/>
    </xf>
    <xf numFmtId="0" fontId="5" fillId="0" borderId="5" xfId="0" applyFont="1" applyBorder="1" applyAlignment="1">
      <alignment horizontal="center" vertical="center" wrapText="1"/>
    </xf>
    <xf numFmtId="0" fontId="0" fillId="0" borderId="25" xfId="0" applyBorder="1"/>
    <xf numFmtId="0" fontId="7" fillId="0" borderId="9" xfId="0" applyFont="1" applyBorder="1" applyAlignment="1">
      <alignment horizontal="left" vertical="center" wrapText="1"/>
    </xf>
    <xf numFmtId="0" fontId="7" fillId="0" borderId="2" xfId="0" applyFont="1" applyBorder="1" applyAlignment="1">
      <alignment horizontal="left" vertical="center" wrapText="1"/>
    </xf>
    <xf numFmtId="0" fontId="7" fillId="0" borderId="13" xfId="0" applyFont="1" applyBorder="1" applyAlignment="1">
      <alignment horizontal="left" vertical="center" wrapText="1"/>
    </xf>
    <xf numFmtId="0" fontId="5" fillId="0" borderId="1" xfId="0" applyFont="1" applyBorder="1" applyAlignment="1">
      <alignment horizontal="center" wrapText="1"/>
    </xf>
    <xf numFmtId="165" fontId="5" fillId="0" borderId="1" xfId="1" applyNumberFormat="1" applyFont="1" applyFill="1" applyBorder="1" applyAlignment="1" applyProtection="1">
      <alignment horizontal="right" wrapText="1"/>
    </xf>
    <xf numFmtId="0" fontId="7" fillId="0" borderId="1" xfId="0" applyFont="1" applyBorder="1" applyAlignment="1">
      <alignment wrapText="1"/>
    </xf>
    <xf numFmtId="0" fontId="7" fillId="0" borderId="1" xfId="0" applyFont="1" applyBorder="1" applyAlignment="1">
      <alignment horizontal="left" wrapText="1"/>
    </xf>
    <xf numFmtId="0" fontId="7" fillId="0" borderId="0" xfId="0" applyFont="1" applyAlignment="1">
      <alignment horizontal="center" wrapText="1"/>
    </xf>
    <xf numFmtId="0" fontId="5" fillId="0" borderId="0" xfId="0" applyFont="1" applyAlignment="1">
      <alignment horizontal="left" wrapText="1"/>
    </xf>
    <xf numFmtId="0" fontId="7" fillId="0" borderId="0" xfId="0" applyFont="1" applyAlignment="1">
      <alignment wrapText="1"/>
    </xf>
    <xf numFmtId="165" fontId="7" fillId="0" borderId="0" xfId="1" applyNumberFormat="1" applyFont="1" applyFill="1" applyBorder="1" applyAlignment="1" applyProtection="1">
      <alignment wrapText="1"/>
    </xf>
    <xf numFmtId="0" fontId="5" fillId="0" borderId="1" xfId="0" applyFont="1" applyBorder="1" applyAlignment="1">
      <alignment horizontal="left" wrapText="1"/>
    </xf>
    <xf numFmtId="0" fontId="5" fillId="0" borderId="1" xfId="0" applyFont="1" applyBorder="1" applyAlignment="1">
      <alignment wrapText="1"/>
    </xf>
    <xf numFmtId="0" fontId="2" fillId="0" borderId="0" xfId="0" applyFont="1" applyAlignment="1">
      <alignment wrapText="1"/>
    </xf>
    <xf numFmtId="49" fontId="5" fillId="3" borderId="1" xfId="1" applyNumberFormat="1" applyFont="1" applyFill="1" applyBorder="1" applyAlignment="1" applyProtection="1">
      <alignment wrapText="1"/>
      <protection locked="0"/>
    </xf>
    <xf numFmtId="0" fontId="5" fillId="5" borderId="23" xfId="0" applyFont="1" applyFill="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7" fillId="2" borderId="9" xfId="0" applyFont="1" applyFill="1" applyBorder="1" applyAlignment="1">
      <alignment vertical="center" wrapText="1"/>
    </xf>
    <xf numFmtId="0" fontId="7" fillId="2" borderId="2" xfId="0" applyFont="1" applyFill="1" applyBorder="1" applyAlignment="1">
      <alignment vertical="center" wrapText="1"/>
    </xf>
    <xf numFmtId="0" fontId="7" fillId="2" borderId="13" xfId="0" applyFont="1" applyFill="1" applyBorder="1" applyAlignment="1">
      <alignment vertical="center" wrapText="1"/>
    </xf>
    <xf numFmtId="0" fontId="7" fillId="2" borderId="35" xfId="0" applyFont="1" applyFill="1" applyBorder="1" applyAlignment="1">
      <alignment vertical="center" wrapText="1"/>
    </xf>
    <xf numFmtId="0" fontId="7" fillId="2" borderId="21" xfId="0" applyFont="1" applyFill="1" applyBorder="1" applyAlignment="1">
      <alignment vertical="center" wrapText="1"/>
    </xf>
    <xf numFmtId="0" fontId="7" fillId="2" borderId="19" xfId="0" applyFont="1" applyFill="1" applyBorder="1" applyAlignment="1">
      <alignment vertical="center" wrapText="1"/>
    </xf>
    <xf numFmtId="0" fontId="3" fillId="0" borderId="68" xfId="0" applyFont="1" applyBorder="1" applyAlignment="1">
      <alignment horizontal="center" vertical="center"/>
    </xf>
    <xf numFmtId="0" fontId="5" fillId="5" borderId="24"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7" fillId="0" borderId="69" xfId="0" applyFont="1" applyBorder="1" applyAlignment="1">
      <alignment horizontal="center" vertical="center" wrapText="1"/>
    </xf>
    <xf numFmtId="0" fontId="7" fillId="0" borderId="70" xfId="0" applyFont="1" applyBorder="1"/>
    <xf numFmtId="0" fontId="13" fillId="5" borderId="23"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5" fillId="0" borderId="31" xfId="0" applyFont="1" applyBorder="1" applyAlignment="1">
      <alignment horizontal="center" vertical="center" wrapText="1"/>
    </xf>
    <xf numFmtId="0" fontId="7" fillId="0" borderId="27" xfId="0" applyFont="1" applyBorder="1"/>
    <xf numFmtId="0" fontId="7" fillId="0" borderId="28" xfId="0" applyFont="1" applyBorder="1"/>
    <xf numFmtId="0" fontId="5" fillId="5" borderId="76"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79" xfId="0" applyFont="1" applyFill="1" applyBorder="1" applyAlignment="1">
      <alignment horizontal="center" vertical="center" wrapText="1"/>
    </xf>
    <xf numFmtId="0" fontId="3" fillId="0" borderId="40"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82" xfId="0" applyFont="1" applyBorder="1" applyAlignment="1">
      <alignment horizontal="center" vertical="center" wrapText="1"/>
    </xf>
    <xf numFmtId="0" fontId="5" fillId="0" borderId="29" xfId="0" applyFont="1" applyBorder="1" applyAlignment="1">
      <alignment horizontal="center" vertical="center" wrapText="1"/>
    </xf>
    <xf numFmtId="0" fontId="7" fillId="0" borderId="23" xfId="0" applyFont="1" applyBorder="1"/>
    <xf numFmtId="0" fontId="7" fillId="0" borderId="24" xfId="0" applyFont="1" applyBorder="1"/>
    <xf numFmtId="0" fontId="7" fillId="0" borderId="38" xfId="0" applyFont="1" applyBorder="1"/>
    <xf numFmtId="0" fontId="3" fillId="0" borderId="2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84" xfId="0" applyFont="1" applyBorder="1" applyAlignment="1">
      <alignment vertical="center"/>
    </xf>
    <xf numFmtId="0" fontId="3" fillId="0" borderId="34" xfId="0" applyFont="1" applyBorder="1" applyAlignment="1">
      <alignment vertical="center"/>
    </xf>
    <xf numFmtId="0" fontId="3" fillId="0" borderId="32" xfId="0" applyFont="1" applyBorder="1" applyAlignment="1">
      <alignment vertical="center"/>
    </xf>
    <xf numFmtId="0" fontId="3" fillId="0" borderId="85" xfId="0" applyFont="1" applyBorder="1" applyAlignment="1">
      <alignment vertical="center"/>
    </xf>
    <xf numFmtId="0" fontId="3" fillId="0" borderId="33" xfId="0" applyFont="1" applyBorder="1" applyAlignment="1">
      <alignment vertical="center"/>
    </xf>
    <xf numFmtId="0" fontId="7" fillId="0" borderId="0" xfId="0" applyFont="1"/>
    <xf numFmtId="0" fontId="7" fillId="0" borderId="86" xfId="0" applyFont="1" applyBorder="1"/>
    <xf numFmtId="0" fontId="3" fillId="0" borderId="0" xfId="0" applyFont="1" applyAlignment="1">
      <alignment vertical="top"/>
    </xf>
    <xf numFmtId="0" fontId="16" fillId="6" borderId="87" xfId="0" applyFont="1" applyFill="1" applyBorder="1" applyAlignment="1">
      <alignment horizontal="center" vertical="center"/>
    </xf>
    <xf numFmtId="0" fontId="7" fillId="6" borderId="30"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26" xfId="0" applyFont="1" applyFill="1" applyBorder="1" applyAlignment="1">
      <alignment horizontal="center" vertical="center" wrapText="1"/>
    </xf>
    <xf numFmtId="0" fontId="7" fillId="6" borderId="81"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2" borderId="85" xfId="0" applyFont="1" applyFill="1" applyBorder="1" applyAlignment="1">
      <alignment vertical="center" wrapText="1"/>
    </xf>
    <xf numFmtId="0" fontId="7" fillId="2" borderId="89" xfId="0" applyFont="1" applyFill="1" applyBorder="1" applyAlignment="1">
      <alignment vertical="center" wrapText="1"/>
    </xf>
    <xf numFmtId="0" fontId="7" fillId="0" borderId="8" xfId="0" applyFont="1" applyBorder="1" applyAlignment="1">
      <alignment horizontal="left" vertical="center" wrapText="1"/>
    </xf>
    <xf numFmtId="0" fontId="7" fillId="0" borderId="59" xfId="0" applyFont="1" applyBorder="1" applyAlignment="1" applyProtection="1">
      <alignment horizontal="center" vertical="center" wrapText="1"/>
      <protection locked="0"/>
    </xf>
    <xf numFmtId="0" fontId="7" fillId="0" borderId="37" xfId="0" applyFont="1" applyBorder="1" applyAlignment="1">
      <alignment horizontal="left" vertical="center" wrapText="1"/>
    </xf>
    <xf numFmtId="0" fontId="3" fillId="0" borderId="19" xfId="0" applyFont="1" applyBorder="1" applyAlignment="1">
      <alignment vertical="center"/>
    </xf>
    <xf numFmtId="0" fontId="7" fillId="2" borderId="8" xfId="0" applyFont="1" applyFill="1" applyBorder="1" applyAlignment="1">
      <alignment vertical="center" wrapText="1"/>
    </xf>
    <xf numFmtId="0" fontId="7" fillId="2" borderId="90" xfId="0" applyFont="1" applyFill="1" applyBorder="1" applyAlignment="1">
      <alignment vertical="center" wrapText="1"/>
    </xf>
    <xf numFmtId="0" fontId="16" fillId="0" borderId="30" xfId="0" applyFont="1" applyBorder="1" applyAlignment="1">
      <alignment horizontal="center" vertical="center" wrapText="1"/>
    </xf>
    <xf numFmtId="0" fontId="16" fillId="0" borderId="0" xfId="0" applyFont="1"/>
    <xf numFmtId="0" fontId="17" fillId="0" borderId="87" xfId="2" applyFont="1" applyFill="1" applyBorder="1" applyAlignment="1" applyProtection="1">
      <alignment horizontal="center" vertical="center"/>
      <protection locked="0"/>
    </xf>
    <xf numFmtId="0" fontId="15" fillId="0" borderId="0" xfId="2" applyAlignment="1">
      <alignment vertical="center"/>
    </xf>
    <xf numFmtId="2" fontId="7" fillId="2" borderId="84" xfId="0" applyNumberFormat="1" applyFont="1" applyFill="1" applyBorder="1" applyAlignment="1">
      <alignment vertical="center" wrapText="1"/>
    </xf>
    <xf numFmtId="2" fontId="7" fillId="2" borderId="96" xfId="0" applyNumberFormat="1" applyFont="1" applyFill="1" applyBorder="1" applyAlignment="1">
      <alignment vertical="center" wrapText="1"/>
    </xf>
    <xf numFmtId="2" fontId="7" fillId="0" borderId="14" xfId="0" applyNumberFormat="1" applyFont="1" applyBorder="1" applyAlignment="1">
      <alignment horizontal="left" vertical="center" wrapText="1"/>
    </xf>
    <xf numFmtId="2" fontId="7" fillId="0" borderId="36" xfId="0" applyNumberFormat="1" applyFont="1" applyBorder="1" applyAlignment="1" applyProtection="1">
      <alignment horizontal="center" vertical="center" wrapText="1"/>
      <protection locked="0"/>
    </xf>
    <xf numFmtId="2" fontId="7" fillId="2" borderId="32" xfId="0" applyNumberFormat="1" applyFont="1" applyFill="1" applyBorder="1" applyAlignment="1">
      <alignment vertical="center" wrapText="1"/>
    </xf>
    <xf numFmtId="2" fontId="7" fillId="2" borderId="6" xfId="0" applyNumberFormat="1" applyFont="1" applyFill="1" applyBorder="1" applyAlignment="1">
      <alignment vertical="center" wrapText="1"/>
    </xf>
    <xf numFmtId="2" fontId="7" fillId="0" borderId="2" xfId="0" applyNumberFormat="1" applyFont="1" applyBorder="1" applyAlignment="1">
      <alignment horizontal="left" vertical="center" wrapText="1"/>
    </xf>
    <xf numFmtId="2" fontId="7" fillId="0" borderId="4" xfId="0" applyNumberFormat="1" applyFont="1" applyBorder="1" applyAlignment="1" applyProtection="1">
      <alignment horizontal="center" vertical="center" wrapText="1"/>
      <protection locked="0"/>
    </xf>
    <xf numFmtId="0" fontId="1" fillId="6" borderId="1" xfId="0" applyFont="1" applyFill="1" applyBorder="1" applyAlignment="1" applyProtection="1">
      <alignment vertical="center" wrapText="1"/>
      <protection locked="0"/>
    </xf>
    <xf numFmtId="0" fontId="1" fillId="6" borderId="26" xfId="0" applyFont="1" applyFill="1" applyBorder="1" applyAlignment="1" applyProtection="1">
      <alignment wrapText="1"/>
      <protection locked="0"/>
    </xf>
    <xf numFmtId="0" fontId="1" fillId="6" borderId="1" xfId="0" applyFont="1" applyFill="1" applyBorder="1" applyAlignment="1" applyProtection="1">
      <alignment wrapText="1"/>
      <protection locked="0"/>
    </xf>
    <xf numFmtId="0" fontId="1" fillId="6" borderId="27" xfId="0" applyFont="1" applyFill="1" applyBorder="1" applyAlignment="1" applyProtection="1">
      <alignment vertical="center" wrapText="1"/>
      <protection locked="0"/>
    </xf>
    <xf numFmtId="0" fontId="5" fillId="5" borderId="71" xfId="0" applyFont="1" applyFill="1" applyBorder="1" applyAlignment="1">
      <alignment horizontal="center" vertical="center" wrapText="1"/>
    </xf>
    <xf numFmtId="0" fontId="5" fillId="5" borderId="80" xfId="0" applyFont="1" applyFill="1" applyBorder="1" applyAlignment="1">
      <alignment horizontal="center" vertical="center" wrapText="1"/>
    </xf>
    <xf numFmtId="0" fontId="5" fillId="5" borderId="73" xfId="0" applyFont="1" applyFill="1" applyBorder="1" applyAlignment="1">
      <alignment horizontal="center" vertical="center"/>
    </xf>
    <xf numFmtId="0" fontId="5" fillId="5" borderId="74" xfId="0" applyFont="1" applyFill="1" applyBorder="1" applyAlignment="1">
      <alignment horizontal="center" vertical="center"/>
    </xf>
    <xf numFmtId="0" fontId="5" fillId="5" borderId="75" xfId="0" applyFont="1" applyFill="1" applyBorder="1" applyAlignment="1">
      <alignment horizontal="center" vertical="center"/>
    </xf>
    <xf numFmtId="0" fontId="3" fillId="5" borderId="73" xfId="0" applyFont="1" applyFill="1" applyBorder="1" applyAlignment="1">
      <alignment horizontal="center" vertical="center"/>
    </xf>
    <xf numFmtId="0" fontId="3" fillId="5" borderId="74" xfId="0" applyFont="1" applyFill="1" applyBorder="1" applyAlignment="1">
      <alignment horizontal="center" vertical="center"/>
    </xf>
    <xf numFmtId="0" fontId="3" fillId="5" borderId="78" xfId="0" applyFont="1" applyFill="1" applyBorder="1" applyAlignment="1">
      <alignment horizontal="center" vertical="center"/>
    </xf>
    <xf numFmtId="0" fontId="3" fillId="0" borderId="0" xfId="0" applyFont="1" applyAlignment="1">
      <alignment horizontal="center" vertical="center" wrapText="1"/>
    </xf>
    <xf numFmtId="0" fontId="3" fillId="5" borderId="11" xfId="0" applyFont="1" applyFill="1" applyBorder="1" applyAlignment="1">
      <alignment horizontal="center" vertical="center"/>
    </xf>
    <xf numFmtId="0" fontId="3" fillId="5" borderId="65" xfId="0" applyFont="1" applyFill="1" applyBorder="1" applyAlignment="1">
      <alignment horizontal="center" vertical="center"/>
    </xf>
    <xf numFmtId="0" fontId="5" fillId="5" borderId="72"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67"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5" fillId="2" borderId="0" xfId="0" applyFont="1" applyFill="1" applyAlignment="1">
      <alignment vertical="center" wrapText="1"/>
    </xf>
    <xf numFmtId="0" fontId="5" fillId="10" borderId="15" xfId="0" applyFont="1" applyFill="1" applyBorder="1" applyAlignment="1">
      <alignment vertical="center" wrapText="1"/>
    </xf>
    <xf numFmtId="0" fontId="5" fillId="10" borderId="16" xfId="0" applyFont="1" applyFill="1" applyBorder="1" applyAlignment="1">
      <alignment vertical="center" wrapText="1"/>
    </xf>
    <xf numFmtId="0" fontId="3" fillId="0" borderId="0" xfId="0" applyFont="1" applyAlignment="1">
      <alignment horizontal="left" vertical="center" wrapText="1"/>
    </xf>
    <xf numFmtId="0" fontId="3" fillId="5" borderId="0" xfId="0" applyFont="1" applyFill="1" applyAlignment="1">
      <alignment vertical="center" wrapText="1"/>
    </xf>
    <xf numFmtId="0" fontId="7" fillId="0" borderId="93"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61"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4" xfId="0" applyFont="1" applyBorder="1" applyAlignment="1">
      <alignment horizontal="center" vertical="center" wrapText="1"/>
    </xf>
    <xf numFmtId="0" fontId="16" fillId="6" borderId="92" xfId="0" applyFont="1" applyFill="1" applyBorder="1" applyAlignment="1">
      <alignment horizontal="center" vertical="center"/>
    </xf>
    <xf numFmtId="0" fontId="16" fillId="6" borderId="0" xfId="0" applyFont="1" applyFill="1" applyAlignment="1">
      <alignment horizontal="center" vertical="center"/>
    </xf>
    <xf numFmtId="0" fontId="5" fillId="0" borderId="18" xfId="0" applyFont="1" applyBorder="1" applyAlignment="1">
      <alignment wrapText="1"/>
    </xf>
    <xf numFmtId="0" fontId="5" fillId="0" borderId="43" xfId="0" applyFont="1" applyBorder="1" applyAlignment="1">
      <alignment wrapText="1"/>
    </xf>
    <xf numFmtId="0" fontId="5" fillId="0" borderId="11" xfId="0" applyFont="1" applyBorder="1" applyAlignment="1">
      <alignment wrapText="1"/>
    </xf>
    <xf numFmtId="0" fontId="5" fillId="0" borderId="12" xfId="0" applyFont="1" applyBorder="1" applyAlignment="1">
      <alignment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4" xfId="0" applyFont="1" applyBorder="1" applyAlignment="1">
      <alignment horizontal="left" wrapText="1"/>
    </xf>
    <xf numFmtId="0" fontId="5" fillId="0" borderId="20" xfId="0" applyFont="1" applyBorder="1" applyAlignment="1">
      <alignment horizontal="left" wrapText="1"/>
    </xf>
    <xf numFmtId="0" fontId="5" fillId="0" borderId="13" xfId="0" applyFont="1" applyBorder="1" applyAlignment="1">
      <alignment horizontal="left" wrapText="1"/>
    </xf>
    <xf numFmtId="0" fontId="5" fillId="0" borderId="19" xfId="0" applyFont="1" applyBorder="1" applyAlignment="1">
      <alignment horizontal="left" wrapText="1"/>
    </xf>
    <xf numFmtId="0" fontId="3" fillId="0" borderId="60" xfId="0" applyFont="1" applyBorder="1" applyAlignment="1">
      <alignment horizontal="center" vertical="center" wrapText="1"/>
    </xf>
    <xf numFmtId="2" fontId="7" fillId="0" borderId="2" xfId="0" applyNumberFormat="1" applyFont="1" applyBorder="1" applyAlignment="1" applyProtection="1">
      <alignment horizontal="left" vertical="center" wrapText="1"/>
      <protection locked="0"/>
    </xf>
    <xf numFmtId="2" fontId="7" fillId="0" borderId="21" xfId="0" applyNumberFormat="1"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90"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2" fontId="7" fillId="0" borderId="14" xfId="0" applyNumberFormat="1" applyFont="1" applyBorder="1" applyAlignment="1" applyProtection="1">
      <alignment horizontal="left" vertical="center" wrapText="1"/>
      <protection locked="0"/>
    </xf>
    <xf numFmtId="2" fontId="7" fillId="0" borderId="20" xfId="0" applyNumberFormat="1" applyFont="1" applyBorder="1" applyAlignment="1" applyProtection="1">
      <alignment horizontal="left" vertical="center" wrapText="1"/>
      <protection locked="0"/>
    </xf>
    <xf numFmtId="0" fontId="7" fillId="0" borderId="91"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5" fillId="0" borderId="15" xfId="0" applyFont="1" applyBorder="1" applyAlignment="1">
      <alignment wrapText="1"/>
    </xf>
    <xf numFmtId="0" fontId="5" fillId="0" borderId="46" xfId="0" applyFont="1" applyBorder="1" applyAlignment="1">
      <alignment wrapText="1"/>
    </xf>
    <xf numFmtId="0" fontId="5" fillId="0" borderId="41" xfId="0" applyFont="1" applyBorder="1" applyAlignment="1">
      <alignment horizontal="left" wrapText="1"/>
    </xf>
    <xf numFmtId="0" fontId="5" fillId="0" borderId="42" xfId="0" applyFont="1" applyBorder="1" applyAlignment="1">
      <alignment horizontal="left" wrapText="1"/>
    </xf>
    <xf numFmtId="0" fontId="1" fillId="0" borderId="0" xfId="0" applyFont="1"/>
    <xf numFmtId="0" fontId="1" fillId="5" borderId="0" xfId="0" applyFont="1" applyFill="1" applyAlignment="1">
      <alignment vertical="center" wrapText="1"/>
    </xf>
    <xf numFmtId="0" fontId="1" fillId="5" borderId="88" xfId="0" applyFont="1" applyFill="1" applyBorder="1" applyAlignment="1">
      <alignment vertical="center" wrapText="1"/>
    </xf>
    <xf numFmtId="0" fontId="1" fillId="0" borderId="14" xfId="0" applyFont="1" applyBorder="1" applyAlignment="1">
      <alignment vertical="center"/>
    </xf>
    <xf numFmtId="0" fontId="1" fillId="6" borderId="20" xfId="0" applyFont="1" applyFill="1" applyBorder="1" applyAlignment="1" applyProtection="1">
      <alignment vertical="center"/>
      <protection locked="0"/>
    </xf>
    <xf numFmtId="0" fontId="1" fillId="0" borderId="0" xfId="0" applyFont="1" applyAlignment="1">
      <alignment vertical="center"/>
    </xf>
    <xf numFmtId="0" fontId="1" fillId="0" borderId="9" xfId="0" applyFont="1" applyBorder="1" applyAlignment="1">
      <alignment vertical="center"/>
    </xf>
    <xf numFmtId="0" fontId="1" fillId="6" borderId="21" xfId="0" applyFont="1" applyFill="1" applyBorder="1" applyAlignment="1" applyProtection="1">
      <alignment vertical="center"/>
      <protection locked="0"/>
    </xf>
    <xf numFmtId="0" fontId="1" fillId="0" borderId="2" xfId="0" applyFont="1" applyBorder="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8" xfId="0" applyFont="1" applyBorder="1" applyAlignment="1">
      <alignment vertical="center"/>
    </xf>
    <xf numFmtId="0" fontId="1" fillId="6" borderId="90" xfId="0" applyFont="1" applyFill="1" applyBorder="1" applyAlignment="1" applyProtection="1">
      <alignment vertical="center"/>
      <protection locked="0"/>
    </xf>
    <xf numFmtId="0" fontId="1" fillId="0" borderId="13" xfId="0" applyFont="1" applyBorder="1" applyAlignment="1">
      <alignment vertical="top"/>
    </xf>
    <xf numFmtId="0" fontId="1" fillId="0" borderId="0" xfId="0" applyFont="1" applyAlignment="1">
      <alignment horizontal="left" vertical="center" indent="1"/>
    </xf>
    <xf numFmtId="0" fontId="1" fillId="0" borderId="0" xfId="0" applyFont="1" applyAlignment="1">
      <alignment vertical="center" wrapText="1"/>
    </xf>
    <xf numFmtId="0" fontId="1" fillId="10" borderId="67" xfId="0" applyFont="1" applyFill="1" applyBorder="1"/>
    <xf numFmtId="0" fontId="1" fillId="0" borderId="0" xfId="0" applyFont="1" applyAlignment="1">
      <alignment horizontal="center"/>
    </xf>
    <xf numFmtId="0" fontId="1" fillId="6" borderId="30"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6" borderId="47"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 fillId="6" borderId="24"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top"/>
    </xf>
    <xf numFmtId="0" fontId="1" fillId="6" borderId="3" xfId="0" applyFont="1" applyFill="1" applyBorder="1" applyAlignment="1">
      <alignment horizontal="center" vertical="center" wrapText="1"/>
    </xf>
    <xf numFmtId="0" fontId="1" fillId="0" borderId="3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3" xfId="0" applyFont="1" applyBorder="1" applyAlignment="1">
      <alignment horizontal="center" vertical="center" wrapText="1"/>
    </xf>
    <xf numFmtId="0" fontId="1" fillId="10" borderId="67" xfId="0" applyFont="1" applyFill="1" applyBorder="1" applyAlignment="1">
      <alignment vertical="center"/>
    </xf>
    <xf numFmtId="0" fontId="1" fillId="6" borderId="82" xfId="0" applyFont="1" applyFill="1" applyBorder="1" applyAlignment="1">
      <alignment horizontal="center" vertical="top"/>
    </xf>
    <xf numFmtId="0" fontId="1" fillId="6" borderId="81"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82" xfId="0" applyFont="1" applyFill="1" applyBorder="1" applyAlignment="1">
      <alignment horizontal="center" vertical="center" wrapText="1"/>
    </xf>
    <xf numFmtId="0" fontId="1" fillId="6" borderId="66" xfId="0" applyFont="1" applyFill="1" applyBorder="1" applyAlignment="1">
      <alignment horizontal="center" vertical="center" wrapText="1"/>
    </xf>
    <xf numFmtId="0" fontId="1" fillId="0" borderId="83" xfId="0" applyFont="1" applyBorder="1" applyAlignment="1">
      <alignment horizontal="center" vertical="center" wrapText="1"/>
    </xf>
    <xf numFmtId="0" fontId="1" fillId="0" borderId="29" xfId="0" applyFont="1" applyBorder="1" applyAlignment="1">
      <alignment horizontal="center" vertical="top"/>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31" xfId="0" applyFont="1" applyBorder="1" applyAlignment="1">
      <alignment horizontal="center" vertical="top"/>
    </xf>
    <xf numFmtId="0" fontId="1" fillId="0" borderId="27" xfId="0" applyFont="1" applyBorder="1" applyAlignment="1">
      <alignment horizontal="center" vertical="top"/>
    </xf>
    <xf numFmtId="0" fontId="1" fillId="0" borderId="28" xfId="0" applyFont="1" applyBorder="1" applyAlignment="1">
      <alignment horizontal="center" vertical="top"/>
    </xf>
    <xf numFmtId="0" fontId="1" fillId="0" borderId="25" xfId="0" applyFont="1" applyBorder="1" applyAlignment="1">
      <alignment vertical="center"/>
    </xf>
    <xf numFmtId="0" fontId="1" fillId="7" borderId="52" xfId="0" applyFont="1" applyFill="1" applyBorder="1" applyAlignment="1">
      <alignment horizontal="left" vertical="center" indent="1"/>
    </xf>
    <xf numFmtId="0" fontId="1" fillId="0" borderId="4" xfId="0" applyFont="1" applyBorder="1" applyAlignment="1">
      <alignment horizontal="center" vertical="center"/>
    </xf>
    <xf numFmtId="0" fontId="1" fillId="0" borderId="56" xfId="0" applyFont="1" applyBorder="1" applyAlignment="1">
      <alignment horizontal="center" vertical="center"/>
    </xf>
    <xf numFmtId="0" fontId="1" fillId="0" borderId="1" xfId="0" applyFont="1" applyBorder="1" applyAlignment="1">
      <alignment horizontal="left" vertical="center"/>
    </xf>
    <xf numFmtId="0" fontId="1" fillId="8" borderId="52" xfId="0" applyFont="1" applyFill="1" applyBorder="1" applyAlignment="1">
      <alignment horizontal="left" vertical="center" indent="1"/>
    </xf>
    <xf numFmtId="0" fontId="1" fillId="9" borderId="52" xfId="0" applyFont="1" applyFill="1" applyBorder="1" applyAlignment="1">
      <alignment horizontal="left" vertical="center" indent="1"/>
    </xf>
    <xf numFmtId="0" fontId="1" fillId="5" borderId="52" xfId="0" applyFont="1" applyFill="1" applyBorder="1" applyAlignment="1">
      <alignment horizontal="left" vertical="center" indent="1"/>
    </xf>
    <xf numFmtId="0" fontId="1" fillId="0" borderId="53" xfId="0" applyFont="1" applyBorder="1" applyAlignment="1">
      <alignment horizontal="left" vertical="center" indent="1"/>
    </xf>
    <xf numFmtId="0" fontId="1" fillId="0" borderId="59" xfId="0" applyFont="1" applyBorder="1" applyAlignment="1">
      <alignment horizontal="center" vertical="center"/>
    </xf>
    <xf numFmtId="0" fontId="1" fillId="0" borderId="57"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left" wrapText="1"/>
    </xf>
    <xf numFmtId="0" fontId="1" fillId="0" borderId="10" xfId="0" applyFont="1" applyBorder="1" applyAlignment="1">
      <alignment horizontal="center"/>
    </xf>
    <xf numFmtId="0" fontId="1" fillId="0" borderId="10" xfId="0" applyFont="1" applyBorder="1" applyAlignment="1">
      <alignment horizontal="left" wrapText="1"/>
    </xf>
    <xf numFmtId="0" fontId="1" fillId="6" borderId="10" xfId="0" applyFont="1" applyFill="1" applyBorder="1" applyAlignment="1" applyProtection="1">
      <alignment wrapText="1"/>
      <protection locked="0"/>
    </xf>
    <xf numFmtId="0" fontId="1" fillId="0" borderId="29" xfId="0" applyFont="1" applyBorder="1"/>
    <xf numFmtId="0" fontId="1" fillId="0" borderId="23" xfId="0" applyFont="1" applyBorder="1" applyAlignment="1">
      <alignment horizontal="center"/>
    </xf>
    <xf numFmtId="0" fontId="1" fillId="0" borderId="23" xfId="0" applyFont="1" applyBorder="1" applyAlignment="1">
      <alignment horizontal="left" wrapText="1"/>
    </xf>
    <xf numFmtId="0" fontId="1" fillId="6" borderId="23" xfId="0" applyFont="1" applyFill="1" applyBorder="1" applyAlignment="1" applyProtection="1">
      <alignment wrapText="1"/>
      <protection locked="0"/>
    </xf>
    <xf numFmtId="0" fontId="1" fillId="6" borderId="24" xfId="0" applyFont="1" applyFill="1" applyBorder="1" applyAlignment="1" applyProtection="1">
      <alignment wrapText="1"/>
      <protection locked="0"/>
    </xf>
    <xf numFmtId="0" fontId="1" fillId="0" borderId="30" xfId="0" applyFont="1" applyBorder="1"/>
    <xf numFmtId="0" fontId="1" fillId="0" borderId="81" xfId="0" applyFont="1" applyBorder="1"/>
    <xf numFmtId="0" fontId="1" fillId="6" borderId="82" xfId="0" applyFont="1" applyFill="1" applyBorder="1" applyAlignment="1" applyProtection="1">
      <alignment wrapText="1"/>
      <protection locked="0"/>
    </xf>
    <xf numFmtId="0" fontId="1" fillId="0" borderId="94" xfId="0" applyFont="1" applyBorder="1"/>
    <xf numFmtId="0" fontId="1" fillId="0" borderId="27" xfId="0" applyFont="1" applyBorder="1" applyAlignment="1">
      <alignment horizontal="center"/>
    </xf>
    <xf numFmtId="0" fontId="1" fillId="0" borderId="27" xfId="0" applyFont="1" applyBorder="1" applyAlignment="1">
      <alignment horizontal="left" wrapText="1"/>
    </xf>
    <xf numFmtId="0" fontId="1" fillId="6" borderId="27" xfId="0" applyFont="1" applyFill="1" applyBorder="1" applyAlignment="1" applyProtection="1">
      <alignment wrapText="1"/>
      <protection locked="0"/>
    </xf>
    <xf numFmtId="0" fontId="1" fillId="0" borderId="22" xfId="0" applyFont="1" applyBorder="1" applyAlignment="1">
      <alignment horizontal="center"/>
    </xf>
    <xf numFmtId="0" fontId="1" fillId="0" borderId="22" xfId="0" applyFont="1" applyBorder="1" applyAlignment="1">
      <alignment horizontal="left" wrapText="1"/>
    </xf>
    <xf numFmtId="0" fontId="1" fillId="6" borderId="22" xfId="0" applyFont="1" applyFill="1" applyBorder="1" applyAlignment="1" applyProtection="1">
      <alignment wrapText="1"/>
      <protection locked="0"/>
    </xf>
    <xf numFmtId="0" fontId="1" fillId="0" borderId="95" xfId="0" applyFont="1" applyBorder="1"/>
    <xf numFmtId="0" fontId="1" fillId="6" borderId="1" xfId="0" quotePrefix="1" applyFont="1" applyFill="1" applyBorder="1" applyAlignment="1" applyProtection="1">
      <alignment wrapText="1"/>
      <protection locked="0"/>
    </xf>
  </cellXfs>
  <cellStyles count="3">
    <cellStyle name="Comma" xfId="1" builtinId="3"/>
    <cellStyle name="Hyperlink" xfId="2" builtinId="8"/>
    <cellStyle name="Normal" xfId="0" builtinId="0"/>
  </cellStyles>
  <dxfs count="15">
    <dxf>
      <fill>
        <patternFill>
          <bgColor theme="7"/>
        </patternFill>
      </fill>
    </dxf>
    <dxf>
      <fill>
        <patternFill>
          <bgColor theme="7"/>
        </patternFill>
      </fill>
    </dxf>
    <dxf>
      <fill>
        <patternFill>
          <bgColor rgb="FFFFFFCC"/>
        </patternFill>
      </fill>
    </dxf>
    <dxf>
      <font>
        <color theme="2"/>
      </font>
      <fill>
        <patternFill>
          <bgColor theme="0"/>
        </patternFill>
      </fill>
    </dxf>
    <dxf>
      <font>
        <strike val="0"/>
        <color theme="2"/>
      </font>
      <fill>
        <patternFill>
          <bgColor theme="0"/>
        </patternFill>
      </fill>
    </dxf>
    <dxf>
      <fill>
        <patternFill>
          <bgColor rgb="FF66FF33"/>
        </patternFill>
      </fill>
    </dxf>
    <dxf>
      <fill>
        <patternFill>
          <bgColor rgb="FFFF0000"/>
        </patternFill>
      </fill>
    </dxf>
    <dxf>
      <fill>
        <patternFill>
          <bgColor rgb="FFB2ECB2"/>
        </patternFill>
      </fill>
    </dxf>
    <dxf>
      <fill>
        <patternFill>
          <bgColor rgb="FFF8CBAD"/>
        </patternFill>
      </fill>
    </dxf>
    <dxf>
      <fill>
        <patternFill>
          <bgColor rgb="FFFFEC9B"/>
        </patternFill>
      </fill>
    </dxf>
    <dxf>
      <fill>
        <patternFill>
          <bgColor theme="2"/>
        </patternFill>
      </fill>
    </dxf>
    <dxf>
      <font>
        <color theme="2"/>
      </font>
      <fill>
        <patternFill>
          <bgColor theme="0"/>
        </patternFill>
      </fill>
    </dxf>
    <dxf>
      <font>
        <color theme="2"/>
      </font>
      <fill>
        <patternFill>
          <bgColor theme="0"/>
        </patternFill>
      </fill>
    </dxf>
    <dxf>
      <font>
        <color theme="0"/>
      </font>
    </dxf>
    <dxf>
      <font>
        <color theme="0"/>
      </font>
    </dxf>
  </dxfs>
  <tableStyles count="0" defaultTableStyle="TableStyleMedium2" defaultPivotStyle="PivotStyleLight16"/>
  <colors>
    <mruColors>
      <color rgb="FFFFFFCC"/>
      <color rgb="FFFF33CC"/>
      <color rgb="FFB2ECB2"/>
      <color rgb="FFFFCC99"/>
      <color rgb="FF66FF33"/>
      <color rgb="FFFFEC9B"/>
      <color rgb="FFF8CBAD"/>
      <color rgb="FFFCBCBC"/>
      <color rgb="FF7CDE7C"/>
      <color rgb="FFFFE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514349</xdr:colOff>
      <xdr:row>0</xdr:row>
      <xdr:rowOff>256495</xdr:rowOff>
    </xdr:from>
    <xdr:to>
      <xdr:col>4</xdr:col>
      <xdr:colOff>862</xdr:colOff>
      <xdr:row>1</xdr:row>
      <xdr:rowOff>17449</xdr:rowOff>
    </xdr:to>
    <xdr:pic>
      <xdr:nvPicPr>
        <xdr:cNvPr id="2" name="Grafik 1">
          <a:extLst>
            <a:ext uri="{FF2B5EF4-FFF2-40B4-BE49-F238E27FC236}">
              <a16:creationId xmlns:a16="http://schemas.microsoft.com/office/drawing/2014/main" id="{D082776A-C8A8-4C91-806D-168D94024C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62612" y="256495"/>
          <a:ext cx="1406753" cy="257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2239963</xdr:colOff>
      <xdr:row>1</xdr:row>
      <xdr:rowOff>7940</xdr:rowOff>
    </xdr:from>
    <xdr:to>
      <xdr:col>7</xdr:col>
      <xdr:colOff>715738</xdr:colOff>
      <xdr:row>2</xdr:row>
      <xdr:rowOff>54704</xdr:rowOff>
    </xdr:to>
    <xdr:pic>
      <xdr:nvPicPr>
        <xdr:cNvPr id="2" name="Grafik 1">
          <a:extLst>
            <a:ext uri="{FF2B5EF4-FFF2-40B4-BE49-F238E27FC236}">
              <a16:creationId xmlns:a16="http://schemas.microsoft.com/office/drawing/2014/main" id="{BEC63FFA-08FC-4106-AE5A-4FF7346CCE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15651" y="190503"/>
          <a:ext cx="1800000" cy="3309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945717.fmphost.com/fmi/webd"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699B2-F275-45AE-9F07-C027CD47C540}">
  <sheetPr>
    <pageSetUpPr fitToPage="1"/>
  </sheetPr>
  <dimension ref="B1:AV75"/>
  <sheetViews>
    <sheetView showGridLines="0" showRowColHeaders="0" tabSelected="1" zoomScaleNormal="100" zoomScalePageLayoutView="70" workbookViewId="0">
      <selection activeCell="C21" sqref="C21"/>
    </sheetView>
  </sheetViews>
  <sheetFormatPr defaultColWidth="11.42578125" defaultRowHeight="14.25"/>
  <cols>
    <col min="1" max="1" width="3.5703125" style="1" customWidth="1"/>
    <col min="2" max="2" width="5" style="1" customWidth="1"/>
    <col min="3" max="3" width="71.42578125" style="1" customWidth="1"/>
    <col min="4" max="4" width="27.5703125" style="1" customWidth="1"/>
    <col min="5" max="5" width="12.5703125" style="1" customWidth="1"/>
    <col min="6" max="6" width="20.140625" style="1" hidden="1" customWidth="1"/>
    <col min="7" max="8" width="12.5703125" style="1" hidden="1" customWidth="1"/>
    <col min="9" max="9" width="18" style="1" hidden="1" customWidth="1"/>
    <col min="10" max="10" width="13" hidden="1" customWidth="1"/>
    <col min="11" max="12" width="13" style="1" hidden="1" customWidth="1"/>
    <col min="13" max="13" width="4.5703125" style="1" hidden="1" customWidth="1"/>
    <col min="14" max="40" width="3.5703125" style="1" hidden="1" customWidth="1"/>
    <col min="41" max="41" width="3.140625" style="1" hidden="1" customWidth="1"/>
    <col min="42" max="44" width="3.140625" style="1" customWidth="1"/>
    <col min="45" max="45" width="5.42578125" style="1" customWidth="1"/>
    <col min="46" max="46" width="11.85546875" style="1" customWidth="1"/>
    <col min="47" max="47" width="11.42578125" style="1"/>
    <col min="48" max="48" width="27.5703125" style="1" customWidth="1"/>
    <col min="49" max="16384" width="11.42578125" style="1"/>
  </cols>
  <sheetData>
    <row r="1" spans="2:46" ht="39.75" customHeight="1">
      <c r="B1" s="15" t="str">
        <f>Translation!C58&amp;" "&amp;Translation!C4</f>
        <v>Requisitos Minergie LATAM / Chile / México</v>
      </c>
      <c r="C1" s="201"/>
      <c r="D1" s="201"/>
      <c r="E1" s="201"/>
      <c r="F1" s="201"/>
      <c r="G1" s="201"/>
      <c r="H1" s="201"/>
      <c r="I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row>
    <row r="2" spans="2:46" ht="30" customHeight="1" thickBot="1">
      <c r="B2" s="111" t="str">
        <f>Translation!C5&amp;" "&amp;Translation!F1</f>
        <v>Versión 2024.1</v>
      </c>
      <c r="C2" s="16"/>
      <c r="D2" s="201"/>
      <c r="E2" s="201"/>
      <c r="F2" s="201"/>
      <c r="G2" s="201"/>
      <c r="H2" s="201"/>
      <c r="I2"/>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row>
    <row r="3" spans="2:46" ht="33" customHeight="1" thickTop="1" thickBot="1">
      <c r="B3" s="202" t="str">
        <f>Translation!C139</f>
        <v>Introduzca los datos en los campos marcados en amarillo. A continuación, aparecerán los requisitos Minergie aplicables a su edificación. Si desea realizar una evaluación previa de su proyecto, haga clic en el enlace "Pre-Check" a la derecha.
Si se trata de una edificación de uso mixto, utilize el tipo de edificio "Oficina" o "Institución educativa".</v>
      </c>
      <c r="C3" s="203"/>
      <c r="D3" s="112" t="str">
        <f>Translation!C138</f>
        <v>Rellene las celdas amarillas</v>
      </c>
      <c r="E3" s="201"/>
      <c r="F3" s="201"/>
      <c r="G3" s="201"/>
      <c r="H3" s="201"/>
      <c r="I3"/>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row>
    <row r="4" spans="2:46" ht="49.15" customHeight="1" thickTop="1" thickBot="1">
      <c r="B4" s="202"/>
      <c r="C4" s="203"/>
      <c r="D4" s="128" t="str">
        <f>Translation!C140</f>
        <v>--&gt; Ir al Pre-Check</v>
      </c>
      <c r="E4" s="201"/>
      <c r="F4" s="201"/>
      <c r="G4" s="201"/>
      <c r="H4" s="201"/>
      <c r="I4"/>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row>
    <row r="5" spans="2:46" ht="15" thickTop="1" thickBot="1">
      <c r="B5" s="16"/>
      <c r="C5" s="16"/>
      <c r="D5" s="201"/>
      <c r="E5" s="201"/>
      <c r="F5" s="201"/>
      <c r="G5" s="201"/>
      <c r="H5" s="201"/>
      <c r="I5"/>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row>
    <row r="6" spans="2:46" s="18" customFormat="1" ht="15.75" customHeight="1">
      <c r="B6" s="104" t="str">
        <f>Translation!C6</f>
        <v>Nombre del Proyecto</v>
      </c>
      <c r="C6" s="204"/>
      <c r="D6" s="205"/>
      <c r="E6" s="206"/>
      <c r="F6" s="68"/>
      <c r="G6" s="69"/>
      <c r="H6" s="69"/>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row>
    <row r="7" spans="2:46" s="18" customFormat="1" ht="15.75" customHeight="1">
      <c r="B7" s="105" t="str">
        <f>Translation!C62</f>
        <v>Tipo de edificación</v>
      </c>
      <c r="C7" s="207"/>
      <c r="D7" s="208"/>
      <c r="E7" s="206"/>
      <c r="F7" s="206"/>
      <c r="G7" s="38"/>
      <c r="H7" s="38"/>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row>
    <row r="8" spans="2:46" s="18" customFormat="1" ht="15.75" customHeight="1">
      <c r="B8" s="106" t="str">
        <f>Translation!C7</f>
        <v>Ciudad</v>
      </c>
      <c r="C8" s="209"/>
      <c r="D8" s="208"/>
      <c r="E8" s="206"/>
      <c r="F8" s="206"/>
      <c r="G8" s="210"/>
      <c r="H8" s="210"/>
      <c r="I8" s="206"/>
      <c r="J8" s="211"/>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row>
    <row r="9" spans="2:46" s="18" customFormat="1" ht="15.75" customHeight="1">
      <c r="B9" s="107" t="str">
        <f>Translation!C8</f>
        <v>País</v>
      </c>
      <c r="C9" s="212"/>
      <c r="D9" s="208"/>
      <c r="E9" s="206"/>
      <c r="F9" s="206"/>
      <c r="G9" s="210"/>
      <c r="H9" s="210"/>
      <c r="I9" s="206"/>
      <c r="J9" s="211"/>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row>
    <row r="10" spans="2:46" s="18" customFormat="1" ht="15.75" customHeight="1">
      <c r="B10" s="107" t="str">
        <f>IF(ISBLANK(D9),Translation!C11,IF(D9=Lists!B23,Translation!C10,Translation!C9))</f>
        <v>Zona climática</v>
      </c>
      <c r="C10" s="212"/>
      <c r="D10" s="213"/>
      <c r="E10" s="129" t="str">
        <f>IF(D9=Lists!B24,"Zonas climáticas de México","")</f>
        <v/>
      </c>
      <c r="F10" s="206"/>
      <c r="G10" s="210"/>
      <c r="H10" s="210"/>
      <c r="I10" s="206"/>
      <c r="J10" s="211"/>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row>
    <row r="11" spans="2:46" ht="15.75" customHeight="1" thickBot="1">
      <c r="B11" s="108" t="str">
        <f>Translation!C141</f>
        <v>Reglamento aplicable</v>
      </c>
      <c r="C11" s="214"/>
      <c r="D11" s="123" t="str" cm="1">
        <f t="array" ref="D11">_xlfn.IFS(D9=Lists!B23,Translation!C143,D9=Lists!B24,Translation!C144,D9=Lists!B25,Translation!C142,ISBLANK(D9),"")</f>
        <v/>
      </c>
      <c r="E11" s="215"/>
      <c r="F11" s="201"/>
      <c r="G11" s="201"/>
      <c r="H11" s="210"/>
      <c r="I11" s="210"/>
      <c r="K11" s="21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row>
    <row r="12" spans="2:46" ht="4.5" hidden="1" customHeight="1" thickBot="1">
      <c r="B12" s="216"/>
      <c r="C12" s="216"/>
      <c r="D12" s="215"/>
      <c r="E12" s="215"/>
      <c r="F12" s="216"/>
      <c r="G12" s="201"/>
      <c r="H12" s="210"/>
      <c r="I12" s="210"/>
      <c r="K12" s="21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row>
    <row r="13" spans="2:46" ht="4.5" hidden="1" customHeight="1" thickBot="1">
      <c r="B13" s="216"/>
      <c r="C13" s="216"/>
      <c r="D13" s="162"/>
      <c r="E13" s="70"/>
      <c r="F13" s="216"/>
      <c r="G13" s="201"/>
      <c r="H13" s="150"/>
      <c r="I13" s="150"/>
      <c r="J13" s="150"/>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row>
    <row r="14" spans="2:46" ht="4.5" hidden="1" customHeight="1" thickBot="1">
      <c r="B14" s="216"/>
      <c r="C14" s="216"/>
      <c r="D14" s="162"/>
      <c r="E14" s="70"/>
      <c r="F14" s="216"/>
      <c r="G14" s="201"/>
      <c r="H14" s="150"/>
      <c r="I14" s="150"/>
      <c r="J14" s="150"/>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row>
    <row r="15" spans="2:46" ht="4.5" hidden="1" customHeight="1" thickBot="1">
      <c r="B15" s="19"/>
      <c r="C15" s="201"/>
      <c r="D15" s="201"/>
      <c r="E15" s="201"/>
      <c r="F15" s="201"/>
      <c r="G15" s="201"/>
      <c r="H15" s="201"/>
      <c r="I15" s="201"/>
      <c r="K15" s="151" t="str">
        <f>Translation!D61</f>
        <v>Projekt</v>
      </c>
      <c r="L15" s="152"/>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row>
    <row r="16" spans="2:46" ht="20.25" customHeight="1" thickBot="1">
      <c r="B16" s="201"/>
      <c r="C16" s="201"/>
      <c r="D16" s="201"/>
      <c r="E16" s="201"/>
      <c r="F16" s="157" t="str">
        <f>Translation!C126</f>
        <v>Aplicabilidad en el tipo de edifición / zona climática del proyecto</v>
      </c>
      <c r="G16" s="84" t="str">
        <f>Translation!C62</f>
        <v>Tipo de edificación</v>
      </c>
      <c r="H16" s="85" t="str">
        <f>Translation!C11</f>
        <v>Zona climática</v>
      </c>
      <c r="I16" s="142" t="str">
        <f>Translation!C58</f>
        <v>Requisitos</v>
      </c>
      <c r="J16" s="154" t="str">
        <f>Translation!C132</f>
        <v>Aplicación</v>
      </c>
      <c r="K16" s="155"/>
      <c r="L16" s="156"/>
      <c r="M16" s="144" t="str">
        <f>Translation!C9</f>
        <v>Zona climática (ASHREA)</v>
      </c>
      <c r="N16" s="145"/>
      <c r="O16" s="145"/>
      <c r="P16" s="145"/>
      <c r="Q16" s="145"/>
      <c r="R16" s="145"/>
      <c r="S16" s="145"/>
      <c r="T16" s="145"/>
      <c r="U16" s="145"/>
      <c r="V16" s="145"/>
      <c r="W16" s="145"/>
      <c r="X16" s="145"/>
      <c r="Y16" s="145"/>
      <c r="Z16" s="145"/>
      <c r="AA16" s="145"/>
      <c r="AB16" s="145"/>
      <c r="AC16" s="145"/>
      <c r="AD16" s="146"/>
      <c r="AE16" s="147" t="str">
        <f>Translation!C10</f>
        <v>Zona climática (Chile)</v>
      </c>
      <c r="AF16" s="148"/>
      <c r="AG16" s="148"/>
      <c r="AH16" s="148"/>
      <c r="AI16" s="148"/>
      <c r="AJ16" s="148"/>
      <c r="AK16" s="148"/>
      <c r="AL16" s="148"/>
      <c r="AM16" s="149"/>
      <c r="AN16" s="142" t="s">
        <v>0</v>
      </c>
      <c r="AO16" s="201"/>
      <c r="AP16" s="201"/>
      <c r="AQ16" s="201"/>
      <c r="AR16" s="201"/>
      <c r="AS16" s="201"/>
      <c r="AT16" s="201"/>
    </row>
    <row r="17" spans="2:48" ht="16.149999999999999" customHeight="1" thickBot="1">
      <c r="B17" s="160" t="str">
        <f>Translation!C71&amp;" "&amp;Translation!C135</f>
        <v>Requisitos obligatorios (deben cumplirse en un 100%)</v>
      </c>
      <c r="C17" s="161"/>
      <c r="D17" s="217"/>
      <c r="E17" s="201"/>
      <c r="F17" s="158"/>
      <c r="G17" s="23">
        <f>D7</f>
        <v>0</v>
      </c>
      <c r="H17" s="24">
        <f>D10</f>
        <v>0</v>
      </c>
      <c r="I17" s="153"/>
      <c r="J17" s="79" t="str">
        <f>Translation!C63</f>
        <v>Edificación residencial</v>
      </c>
      <c r="K17" s="80" t="str">
        <f>Translation!C64</f>
        <v>Oficina</v>
      </c>
      <c r="L17" s="81" t="str">
        <f>Translation!C65</f>
        <v>Institución educativa</v>
      </c>
      <c r="M17" s="21" t="s">
        <v>1</v>
      </c>
      <c r="N17" s="67" t="s">
        <v>2</v>
      </c>
      <c r="O17" s="67" t="s">
        <v>3</v>
      </c>
      <c r="P17" s="67" t="s">
        <v>4</v>
      </c>
      <c r="Q17" s="67" t="s">
        <v>5</v>
      </c>
      <c r="R17" s="67" t="s">
        <v>6</v>
      </c>
      <c r="S17" s="67" t="s">
        <v>7</v>
      </c>
      <c r="T17" s="67" t="s">
        <v>8</v>
      </c>
      <c r="U17" s="67" t="s">
        <v>9</v>
      </c>
      <c r="V17" s="67" t="s">
        <v>10</v>
      </c>
      <c r="W17" s="67" t="s">
        <v>11</v>
      </c>
      <c r="X17" s="67" t="s">
        <v>12</v>
      </c>
      <c r="Y17" s="67" t="s">
        <v>13</v>
      </c>
      <c r="Z17" s="67" t="s">
        <v>14</v>
      </c>
      <c r="AA17" s="67" t="s">
        <v>15</v>
      </c>
      <c r="AB17" s="67" t="s">
        <v>16</v>
      </c>
      <c r="AC17" s="67" t="s">
        <v>17</v>
      </c>
      <c r="AD17" s="78">
        <v>7</v>
      </c>
      <c r="AE17" s="89" t="s">
        <v>18</v>
      </c>
      <c r="AF17" s="90" t="s">
        <v>19</v>
      </c>
      <c r="AG17" s="90" t="s">
        <v>20</v>
      </c>
      <c r="AH17" s="90" t="s">
        <v>21</v>
      </c>
      <c r="AI17" s="90" t="s">
        <v>22</v>
      </c>
      <c r="AJ17" s="90" t="s">
        <v>23</v>
      </c>
      <c r="AK17" s="90" t="s">
        <v>24</v>
      </c>
      <c r="AL17" s="90" t="s">
        <v>25</v>
      </c>
      <c r="AM17" s="91" t="s">
        <v>26</v>
      </c>
      <c r="AN17" s="143"/>
      <c r="AO17" s="201"/>
      <c r="AP17" s="201"/>
      <c r="AQ17" s="201"/>
      <c r="AR17" s="201"/>
      <c r="AS17" s="201"/>
      <c r="AT17" s="201"/>
      <c r="AU17" s="201"/>
      <c r="AV17" s="218"/>
    </row>
    <row r="18" spans="2:48" ht="15.75" customHeight="1">
      <c r="B18" s="25" t="s">
        <v>27</v>
      </c>
      <c r="C18" s="71" t="str">
        <f>VLOOKUP(B18,Translation!$A$15:$C$57,3,0)</f>
        <v>Datos del proyecto y definición de los espacios</v>
      </c>
      <c r="D18" s="74" t="str">
        <f>IFERROR(IF(G18=0,Translation!$C$119,IF(H18=0,Translation!$C$118,"")),"")</f>
        <v/>
      </c>
      <c r="E18" s="201"/>
      <c r="F18" s="27" t="e">
        <f>G18*H18</f>
        <v>#N/A</v>
      </c>
      <c r="G18" s="28" t="e">
        <f>HLOOKUP($G$17,$J$17:$L$61,AN18,0)</f>
        <v>#N/A</v>
      </c>
      <c r="H18" s="29" t="e">
        <f>HLOOKUP($H$17,$M$17:$AM$61,AN18,0)</f>
        <v>#N/A</v>
      </c>
      <c r="I18" s="82" t="str">
        <f>B18</f>
        <v>A1.</v>
      </c>
      <c r="J18" s="113">
        <v>1</v>
      </c>
      <c r="K18" s="114">
        <v>1</v>
      </c>
      <c r="L18" s="115">
        <v>1</v>
      </c>
      <c r="M18" s="219">
        <v>1</v>
      </c>
      <c r="N18" s="220">
        <v>1</v>
      </c>
      <c r="O18" s="220">
        <v>1</v>
      </c>
      <c r="P18" s="220">
        <v>1</v>
      </c>
      <c r="Q18" s="220">
        <v>1</v>
      </c>
      <c r="R18" s="220">
        <v>1</v>
      </c>
      <c r="S18" s="220">
        <v>1</v>
      </c>
      <c r="T18" s="220">
        <v>1</v>
      </c>
      <c r="U18" s="220">
        <v>1</v>
      </c>
      <c r="V18" s="220">
        <v>1</v>
      </c>
      <c r="W18" s="220">
        <v>1</v>
      </c>
      <c r="X18" s="220">
        <v>1</v>
      </c>
      <c r="Y18" s="220">
        <v>1</v>
      </c>
      <c r="Z18" s="220">
        <v>1</v>
      </c>
      <c r="AA18" s="220">
        <v>1</v>
      </c>
      <c r="AB18" s="220">
        <v>1</v>
      </c>
      <c r="AC18" s="220">
        <v>1</v>
      </c>
      <c r="AD18" s="221">
        <v>1</v>
      </c>
      <c r="AE18" s="222">
        <v>1</v>
      </c>
      <c r="AF18" s="223">
        <v>1</v>
      </c>
      <c r="AG18" s="223">
        <v>1</v>
      </c>
      <c r="AH18" s="223">
        <v>1</v>
      </c>
      <c r="AI18" s="223">
        <v>1</v>
      </c>
      <c r="AJ18" s="223">
        <v>1</v>
      </c>
      <c r="AK18" s="223">
        <v>1</v>
      </c>
      <c r="AL18" s="223">
        <v>1</v>
      </c>
      <c r="AM18" s="224">
        <v>1</v>
      </c>
      <c r="AN18" s="225">
        <v>2</v>
      </c>
      <c r="AO18" s="201"/>
      <c r="AP18" s="201"/>
      <c r="AQ18" s="201"/>
      <c r="AR18" s="201"/>
      <c r="AS18" s="201"/>
      <c r="AT18" s="201"/>
      <c r="AU18" s="201"/>
      <c r="AV18" s="226"/>
    </row>
    <row r="19" spans="2:48" ht="16.149999999999999" customHeight="1">
      <c r="B19" s="30" t="s">
        <v>28</v>
      </c>
      <c r="C19" s="72" t="str">
        <f>VLOOKUP(B19,Translation!$A$15:$C$57,3,0)</f>
        <v>Aislamiento térmico de la envolvente</v>
      </c>
      <c r="D19" s="75" t="str">
        <f>IFERROR(IF(G19=0,Translation!$C$119,IF(H19=0,Translation!$C$118,"")),"")</f>
        <v/>
      </c>
      <c r="E19" s="201"/>
      <c r="F19" s="27" t="e">
        <f t="shared" ref="F19:F34" si="0">G19*H19</f>
        <v>#N/A</v>
      </c>
      <c r="G19" s="28" t="e">
        <f t="shared" ref="G19:G61" si="1">HLOOKUP($G$17,$J$17:$L$61,AN19,0)</f>
        <v>#N/A</v>
      </c>
      <c r="H19" s="29" t="e">
        <f t="shared" ref="H19:H61" si="2">HLOOKUP($H$17,$M$17:$AM$61,AN19,0)</f>
        <v>#N/A</v>
      </c>
      <c r="I19" s="82" t="str">
        <f t="shared" ref="I19:I35" si="3">B19</f>
        <v>A2.</v>
      </c>
      <c r="J19" s="113">
        <v>1</v>
      </c>
      <c r="K19" s="114">
        <v>1</v>
      </c>
      <c r="L19" s="115">
        <v>1</v>
      </c>
      <c r="M19" s="219">
        <v>1</v>
      </c>
      <c r="N19" s="220">
        <v>1</v>
      </c>
      <c r="O19" s="220">
        <v>1</v>
      </c>
      <c r="P19" s="220">
        <v>1</v>
      </c>
      <c r="Q19" s="220">
        <v>1</v>
      </c>
      <c r="R19" s="220">
        <v>1</v>
      </c>
      <c r="S19" s="220">
        <v>1</v>
      </c>
      <c r="T19" s="220">
        <v>1</v>
      </c>
      <c r="U19" s="220">
        <v>1</v>
      </c>
      <c r="V19" s="220">
        <v>1</v>
      </c>
      <c r="W19" s="220">
        <v>1</v>
      </c>
      <c r="X19" s="220">
        <v>1</v>
      </c>
      <c r="Y19" s="220">
        <v>1</v>
      </c>
      <c r="Z19" s="220">
        <v>1</v>
      </c>
      <c r="AA19" s="220">
        <v>1</v>
      </c>
      <c r="AB19" s="220">
        <v>1</v>
      </c>
      <c r="AC19" s="220">
        <v>1</v>
      </c>
      <c r="AD19" s="221">
        <v>1</v>
      </c>
      <c r="AE19" s="227">
        <v>1</v>
      </c>
      <c r="AF19" s="220">
        <v>1</v>
      </c>
      <c r="AG19" s="220">
        <v>1</v>
      </c>
      <c r="AH19" s="220">
        <v>1</v>
      </c>
      <c r="AI19" s="220">
        <v>1</v>
      </c>
      <c r="AJ19" s="220">
        <v>1</v>
      </c>
      <c r="AK19" s="220">
        <v>1</v>
      </c>
      <c r="AL19" s="220">
        <v>1</v>
      </c>
      <c r="AM19" s="221">
        <v>1</v>
      </c>
      <c r="AN19" s="228">
        <v>3</v>
      </c>
      <c r="AO19" s="201"/>
      <c r="AP19" s="201"/>
      <c r="AQ19" s="201"/>
      <c r="AR19" s="201"/>
      <c r="AS19" s="201"/>
      <c r="AT19" s="201"/>
      <c r="AU19" s="201"/>
      <c r="AV19" s="226"/>
    </row>
    <row r="20" spans="2:48" ht="16.149999999999999" customHeight="1">
      <c r="B20" s="30" t="s">
        <v>29</v>
      </c>
      <c r="C20" s="72" t="str">
        <f>VLOOKUP(B20,Translation!$A$15:$C$57,3,0)</f>
        <v>Reducción de puentes térmicos y hermeticidad</v>
      </c>
      <c r="D20" s="75" t="str">
        <f>IFERROR(IF(G20=0,Translation!$C$119,IF(H20=0,Translation!$C$118,"")),"")</f>
        <v/>
      </c>
      <c r="E20" s="201"/>
      <c r="F20" s="27" t="e">
        <f t="shared" si="0"/>
        <v>#N/A</v>
      </c>
      <c r="G20" s="28" t="e">
        <f t="shared" si="1"/>
        <v>#N/A</v>
      </c>
      <c r="H20" s="29" t="e">
        <f t="shared" si="2"/>
        <v>#N/A</v>
      </c>
      <c r="I20" s="82" t="str">
        <f t="shared" si="3"/>
        <v>A3.</v>
      </c>
      <c r="J20" s="113">
        <v>1</v>
      </c>
      <c r="K20" s="114">
        <v>1</v>
      </c>
      <c r="L20" s="115">
        <v>1</v>
      </c>
      <c r="M20" s="219"/>
      <c r="N20" s="220"/>
      <c r="O20" s="220"/>
      <c r="P20" s="220"/>
      <c r="Q20" s="220"/>
      <c r="R20" s="220"/>
      <c r="S20" s="220"/>
      <c r="T20" s="220"/>
      <c r="U20" s="220"/>
      <c r="V20" s="220">
        <v>1</v>
      </c>
      <c r="W20" s="220">
        <v>1</v>
      </c>
      <c r="X20" s="220">
        <v>1</v>
      </c>
      <c r="Y20" s="220">
        <v>1</v>
      </c>
      <c r="Z20" s="220">
        <v>1</v>
      </c>
      <c r="AA20" s="220">
        <v>1</v>
      </c>
      <c r="AB20" s="220">
        <v>1</v>
      </c>
      <c r="AC20" s="220">
        <v>1</v>
      </c>
      <c r="AD20" s="221">
        <v>1</v>
      </c>
      <c r="AE20" s="227"/>
      <c r="AF20" s="220"/>
      <c r="AG20" s="220">
        <v>1</v>
      </c>
      <c r="AH20" s="220">
        <v>1</v>
      </c>
      <c r="AI20" s="220">
        <v>1</v>
      </c>
      <c r="AJ20" s="220">
        <v>1</v>
      </c>
      <c r="AK20" s="220">
        <v>1</v>
      </c>
      <c r="AL20" s="220">
        <v>1</v>
      </c>
      <c r="AM20" s="221">
        <v>1</v>
      </c>
      <c r="AN20" s="228">
        <v>4</v>
      </c>
      <c r="AO20" s="201"/>
      <c r="AP20" s="201"/>
      <c r="AQ20" s="201"/>
      <c r="AR20" s="201"/>
      <c r="AS20" s="201"/>
      <c r="AT20" s="201"/>
      <c r="AU20" s="201"/>
      <c r="AV20" s="226"/>
    </row>
    <row r="21" spans="2:48" ht="16.149999999999999" customHeight="1">
      <c r="B21" s="30" t="s">
        <v>30</v>
      </c>
      <c r="C21" s="72" t="str">
        <f>VLOOKUP(B21,Translation!$A$15:$C$57,3,0)</f>
        <v>Aprovechamiento térmico de la radiación solar</v>
      </c>
      <c r="D21" s="75" t="str">
        <f>IFERROR(IF(G21=0,Translation!$C$119,IF(H21=0,Translation!$C$118,"")),"")</f>
        <v/>
      </c>
      <c r="E21" s="201"/>
      <c r="F21" s="27" t="e">
        <f t="shared" si="0"/>
        <v>#N/A</v>
      </c>
      <c r="G21" s="28" t="e">
        <f t="shared" si="1"/>
        <v>#N/A</v>
      </c>
      <c r="H21" s="29" t="e">
        <f t="shared" si="2"/>
        <v>#N/A</v>
      </c>
      <c r="I21" s="82" t="str">
        <f t="shared" si="3"/>
        <v>A4.</v>
      </c>
      <c r="J21" s="113">
        <v>1</v>
      </c>
      <c r="K21" s="114">
        <v>1</v>
      </c>
      <c r="L21" s="115">
        <v>1</v>
      </c>
      <c r="M21" s="219"/>
      <c r="N21" s="220">
        <v>1</v>
      </c>
      <c r="O21" s="220"/>
      <c r="P21" s="220">
        <v>1</v>
      </c>
      <c r="Q21" s="220"/>
      <c r="R21" s="220">
        <v>1</v>
      </c>
      <c r="S21" s="220">
        <v>1</v>
      </c>
      <c r="T21" s="220">
        <v>1</v>
      </c>
      <c r="U21" s="220">
        <v>1</v>
      </c>
      <c r="V21" s="220">
        <v>1</v>
      </c>
      <c r="W21" s="220">
        <v>1</v>
      </c>
      <c r="X21" s="220">
        <v>1</v>
      </c>
      <c r="Y21" s="220">
        <v>1</v>
      </c>
      <c r="Z21" s="220">
        <v>1</v>
      </c>
      <c r="AA21" s="220">
        <v>1</v>
      </c>
      <c r="AB21" s="220">
        <v>1</v>
      </c>
      <c r="AC21" s="220">
        <v>1</v>
      </c>
      <c r="AD21" s="221">
        <v>1</v>
      </c>
      <c r="AE21" s="227">
        <v>1</v>
      </c>
      <c r="AF21" s="220">
        <v>1</v>
      </c>
      <c r="AG21" s="220">
        <v>1</v>
      </c>
      <c r="AH21" s="220">
        <v>1</v>
      </c>
      <c r="AI21" s="220">
        <v>1</v>
      </c>
      <c r="AJ21" s="220">
        <v>1</v>
      </c>
      <c r="AK21" s="220">
        <v>1</v>
      </c>
      <c r="AL21" s="220">
        <v>1</v>
      </c>
      <c r="AM21" s="221">
        <v>1</v>
      </c>
      <c r="AN21" s="228">
        <v>5</v>
      </c>
      <c r="AO21" s="201"/>
      <c r="AP21" s="201"/>
      <c r="AQ21" s="201"/>
      <c r="AR21" s="201"/>
      <c r="AS21" s="201"/>
      <c r="AT21" s="201"/>
      <c r="AU21" s="201"/>
      <c r="AV21" s="226"/>
    </row>
    <row r="22" spans="2:48" ht="16.149999999999999" customHeight="1">
      <c r="B22" s="30" t="s">
        <v>31</v>
      </c>
      <c r="C22" s="72" t="str">
        <f>VLOOKUP(B22,Translation!$A$15:$C$57,3,0)</f>
        <v>Protección solar exterior de las ventanas</v>
      </c>
      <c r="D22" s="75" t="str">
        <f>IFERROR(IF(G22=0,Translation!$C$119,IF(H22=0,Translation!$C$118,"")),"")</f>
        <v/>
      </c>
      <c r="E22" s="201"/>
      <c r="F22" s="27" t="e">
        <f t="shared" si="0"/>
        <v>#N/A</v>
      </c>
      <c r="G22" s="28" t="e">
        <f t="shared" si="1"/>
        <v>#N/A</v>
      </c>
      <c r="H22" s="29" t="e">
        <f t="shared" si="2"/>
        <v>#N/A</v>
      </c>
      <c r="I22" s="82" t="str">
        <f t="shared" si="3"/>
        <v>A5.</v>
      </c>
      <c r="J22" s="113">
        <v>1</v>
      </c>
      <c r="K22" s="114">
        <v>1</v>
      </c>
      <c r="L22" s="115">
        <v>1</v>
      </c>
      <c r="M22" s="219">
        <v>1</v>
      </c>
      <c r="N22" s="220">
        <v>1</v>
      </c>
      <c r="O22" s="220">
        <v>1</v>
      </c>
      <c r="P22" s="220">
        <v>1</v>
      </c>
      <c r="Q22" s="220">
        <v>1</v>
      </c>
      <c r="R22" s="220">
        <v>1</v>
      </c>
      <c r="S22" s="220">
        <v>1</v>
      </c>
      <c r="T22" s="220">
        <v>1</v>
      </c>
      <c r="U22" s="220">
        <v>1</v>
      </c>
      <c r="V22" s="220"/>
      <c r="W22" s="220"/>
      <c r="X22" s="220"/>
      <c r="Y22" s="220"/>
      <c r="Z22" s="220"/>
      <c r="AA22" s="220"/>
      <c r="AB22" s="220"/>
      <c r="AC22" s="220"/>
      <c r="AD22" s="221"/>
      <c r="AE22" s="227">
        <v>1</v>
      </c>
      <c r="AF22" s="220">
        <v>1</v>
      </c>
      <c r="AG22" s="220">
        <v>1</v>
      </c>
      <c r="AH22" s="220">
        <v>1</v>
      </c>
      <c r="AI22" s="220"/>
      <c r="AJ22" s="220"/>
      <c r="AK22" s="220"/>
      <c r="AL22" s="220"/>
      <c r="AM22" s="221"/>
      <c r="AN22" s="228">
        <v>6</v>
      </c>
      <c r="AO22" s="201"/>
      <c r="AP22" s="201"/>
      <c r="AQ22" s="201"/>
      <c r="AR22" s="201"/>
      <c r="AS22" s="201"/>
      <c r="AT22" s="201"/>
      <c r="AU22" s="201"/>
      <c r="AV22" s="226"/>
    </row>
    <row r="23" spans="2:48" ht="16.149999999999999" customHeight="1">
      <c r="B23" s="30" t="s">
        <v>32</v>
      </c>
      <c r="C23" s="72" t="str">
        <f>VLOOKUP(B23,Translation!$A$15:$C$57,3,0)</f>
        <v>Ventilación natural</v>
      </c>
      <c r="D23" s="75" t="str">
        <f>IFERROR(IF(G23=0,Translation!$C$119,IF(H23=0,Translation!$C$118,"")),"")</f>
        <v/>
      </c>
      <c r="E23" s="201"/>
      <c r="F23" s="27" t="e">
        <f t="shared" si="0"/>
        <v>#N/A</v>
      </c>
      <c r="G23" s="28" t="e">
        <f t="shared" si="1"/>
        <v>#N/A</v>
      </c>
      <c r="H23" s="29" t="e">
        <f t="shared" si="2"/>
        <v>#N/A</v>
      </c>
      <c r="I23" s="82" t="str">
        <f t="shared" si="3"/>
        <v>A6.</v>
      </c>
      <c r="J23" s="113">
        <v>1</v>
      </c>
      <c r="K23" s="114">
        <v>1</v>
      </c>
      <c r="L23" s="115">
        <v>1</v>
      </c>
      <c r="M23" s="219">
        <v>1</v>
      </c>
      <c r="N23" s="220">
        <v>1</v>
      </c>
      <c r="O23" s="220">
        <v>1</v>
      </c>
      <c r="P23" s="220">
        <v>1</v>
      </c>
      <c r="Q23" s="220">
        <v>1</v>
      </c>
      <c r="R23" s="220">
        <v>1</v>
      </c>
      <c r="S23" s="220">
        <v>1</v>
      </c>
      <c r="T23" s="220">
        <v>1</v>
      </c>
      <c r="U23" s="220">
        <v>1</v>
      </c>
      <c r="V23" s="220">
        <v>1</v>
      </c>
      <c r="W23" s="220">
        <v>1</v>
      </c>
      <c r="X23" s="220">
        <v>1</v>
      </c>
      <c r="Y23" s="220">
        <v>1</v>
      </c>
      <c r="Z23" s="220">
        <v>1</v>
      </c>
      <c r="AA23" s="220">
        <v>1</v>
      </c>
      <c r="AB23" s="220">
        <v>1</v>
      </c>
      <c r="AC23" s="220">
        <v>1</v>
      </c>
      <c r="AD23" s="221">
        <v>1</v>
      </c>
      <c r="AE23" s="227">
        <v>1</v>
      </c>
      <c r="AF23" s="220">
        <v>1</v>
      </c>
      <c r="AG23" s="220">
        <v>1</v>
      </c>
      <c r="AH23" s="220">
        <v>1</v>
      </c>
      <c r="AI23" s="220">
        <v>1</v>
      </c>
      <c r="AJ23" s="220">
        <v>1</v>
      </c>
      <c r="AK23" s="220">
        <v>1</v>
      </c>
      <c r="AL23" s="220">
        <v>1</v>
      </c>
      <c r="AM23" s="221">
        <v>1</v>
      </c>
      <c r="AN23" s="228">
        <v>7</v>
      </c>
      <c r="AO23" s="201"/>
      <c r="AP23" s="201"/>
      <c r="AQ23" s="201"/>
      <c r="AR23" s="201"/>
      <c r="AS23" s="201"/>
      <c r="AT23" s="201"/>
      <c r="AU23" s="201"/>
      <c r="AV23" s="226"/>
    </row>
    <row r="24" spans="2:48" ht="16.149999999999999" customHeight="1">
      <c r="B24" s="30" t="s">
        <v>33</v>
      </c>
      <c r="C24" s="72" t="str">
        <f>VLOOKUP(B24,Translation!$A$15:$C$57,3,0)</f>
        <v>Reducción de la huella de carbono</v>
      </c>
      <c r="D24" s="75" t="str">
        <f>IFERROR(IF(G24=0,Translation!$C$119,IF(H24=0,Translation!$C$118,"")),"")</f>
        <v/>
      </c>
      <c r="E24" s="201"/>
      <c r="F24" s="27" t="e">
        <f t="shared" si="0"/>
        <v>#N/A</v>
      </c>
      <c r="G24" s="28" t="e">
        <f t="shared" si="1"/>
        <v>#N/A</v>
      </c>
      <c r="H24" s="29" t="e">
        <f t="shared" si="2"/>
        <v>#N/A</v>
      </c>
      <c r="I24" s="82" t="str">
        <f t="shared" si="3"/>
        <v>A7.</v>
      </c>
      <c r="J24" s="113">
        <v>1</v>
      </c>
      <c r="K24" s="114">
        <v>1</v>
      </c>
      <c r="L24" s="115">
        <v>1</v>
      </c>
      <c r="M24" s="219">
        <v>1</v>
      </c>
      <c r="N24" s="220">
        <v>1</v>
      </c>
      <c r="O24" s="220">
        <v>1</v>
      </c>
      <c r="P24" s="220">
        <v>1</v>
      </c>
      <c r="Q24" s="220">
        <v>1</v>
      </c>
      <c r="R24" s="220">
        <v>1</v>
      </c>
      <c r="S24" s="220">
        <v>1</v>
      </c>
      <c r="T24" s="220">
        <v>1</v>
      </c>
      <c r="U24" s="220">
        <v>1</v>
      </c>
      <c r="V24" s="220">
        <v>1</v>
      </c>
      <c r="W24" s="220">
        <v>1</v>
      </c>
      <c r="X24" s="220">
        <v>1</v>
      </c>
      <c r="Y24" s="220">
        <v>1</v>
      </c>
      <c r="Z24" s="220">
        <v>1</v>
      </c>
      <c r="AA24" s="220">
        <v>1</v>
      </c>
      <c r="AB24" s="220">
        <v>1</v>
      </c>
      <c r="AC24" s="220">
        <v>1</v>
      </c>
      <c r="AD24" s="221">
        <v>1</v>
      </c>
      <c r="AE24" s="227">
        <v>1</v>
      </c>
      <c r="AF24" s="220">
        <v>1</v>
      </c>
      <c r="AG24" s="220">
        <v>1</v>
      </c>
      <c r="AH24" s="220">
        <v>1</v>
      </c>
      <c r="AI24" s="220">
        <v>1</v>
      </c>
      <c r="AJ24" s="220">
        <v>1</v>
      </c>
      <c r="AK24" s="220">
        <v>1</v>
      </c>
      <c r="AL24" s="220">
        <v>1</v>
      </c>
      <c r="AM24" s="221">
        <v>1</v>
      </c>
      <c r="AN24" s="228">
        <v>8</v>
      </c>
      <c r="AO24" s="201"/>
      <c r="AP24" s="201"/>
      <c r="AQ24" s="201"/>
      <c r="AR24" s="201"/>
      <c r="AS24" s="201"/>
      <c r="AT24" s="201"/>
      <c r="AU24" s="201"/>
      <c r="AV24" s="226"/>
    </row>
    <row r="25" spans="2:48" ht="16.149999999999999" customHeight="1">
      <c r="B25" s="30" t="s">
        <v>34</v>
      </c>
      <c r="C25" s="72" t="str">
        <f>VLOOKUP(B25,Translation!$A$15:$C$57,3,0)</f>
        <v>Espacio exterior bioclimático</v>
      </c>
      <c r="D25" s="75" t="str">
        <f>IFERROR(IF(G25=0,Translation!$C$119,IF(H25=0,Translation!$C$118,"")),"")</f>
        <v/>
      </c>
      <c r="E25" s="201"/>
      <c r="F25" s="27" t="e">
        <f t="shared" si="0"/>
        <v>#N/A</v>
      </c>
      <c r="G25" s="28" t="e">
        <f t="shared" si="1"/>
        <v>#N/A</v>
      </c>
      <c r="H25" s="29" t="e">
        <f t="shared" si="2"/>
        <v>#N/A</v>
      </c>
      <c r="I25" s="82" t="str">
        <f t="shared" si="3"/>
        <v>A8.</v>
      </c>
      <c r="J25" s="113">
        <v>1</v>
      </c>
      <c r="K25" s="114">
        <v>1</v>
      </c>
      <c r="L25" s="115">
        <v>1</v>
      </c>
      <c r="M25" s="219">
        <v>1</v>
      </c>
      <c r="N25" s="220">
        <v>1</v>
      </c>
      <c r="O25" s="220">
        <v>1</v>
      </c>
      <c r="P25" s="220">
        <v>1</v>
      </c>
      <c r="Q25" s="220">
        <v>1</v>
      </c>
      <c r="R25" s="220">
        <v>1</v>
      </c>
      <c r="S25" s="220">
        <v>1</v>
      </c>
      <c r="T25" s="220">
        <v>1</v>
      </c>
      <c r="U25" s="220">
        <v>1</v>
      </c>
      <c r="V25" s="220">
        <v>1</v>
      </c>
      <c r="W25" s="220">
        <v>1</v>
      </c>
      <c r="X25" s="220">
        <v>1</v>
      </c>
      <c r="Y25" s="220">
        <v>1</v>
      </c>
      <c r="Z25" s="220">
        <v>1</v>
      </c>
      <c r="AA25" s="220">
        <v>1</v>
      </c>
      <c r="AB25" s="220">
        <v>1</v>
      </c>
      <c r="AC25" s="220">
        <v>1</v>
      </c>
      <c r="AD25" s="221">
        <v>1</v>
      </c>
      <c r="AE25" s="227">
        <v>1</v>
      </c>
      <c r="AF25" s="220">
        <v>1</v>
      </c>
      <c r="AG25" s="220">
        <v>1</v>
      </c>
      <c r="AH25" s="220">
        <v>1</v>
      </c>
      <c r="AI25" s="220">
        <v>1</v>
      </c>
      <c r="AJ25" s="220">
        <v>1</v>
      </c>
      <c r="AK25" s="220">
        <v>1</v>
      </c>
      <c r="AL25" s="220">
        <v>1</v>
      </c>
      <c r="AM25" s="221">
        <v>1</v>
      </c>
      <c r="AN25" s="228">
        <v>9</v>
      </c>
      <c r="AO25" s="201"/>
      <c r="AP25" s="201"/>
      <c r="AQ25" s="201"/>
      <c r="AR25" s="201"/>
      <c r="AS25" s="201"/>
      <c r="AT25" s="201"/>
      <c r="AU25" s="201"/>
      <c r="AV25" s="226"/>
    </row>
    <row r="26" spans="2:48" ht="16.149999999999999" customHeight="1">
      <c r="B26" s="30" t="s">
        <v>35</v>
      </c>
      <c r="C26" s="72" t="str">
        <f>VLOOKUP(B26,Translation!$A$15:$C$57,3,0)</f>
        <v>Espacios interiores más sanos</v>
      </c>
      <c r="D26" s="75" t="str">
        <f>IFERROR(IF(G26=0,Translation!$C$119,IF(H26=0,Translation!$C$118,"")),"")</f>
        <v/>
      </c>
      <c r="E26" s="201"/>
      <c r="F26" s="27" t="e">
        <f t="shared" si="0"/>
        <v>#N/A</v>
      </c>
      <c r="G26" s="28" t="e">
        <f t="shared" si="1"/>
        <v>#N/A</v>
      </c>
      <c r="H26" s="29" t="e">
        <f t="shared" si="2"/>
        <v>#N/A</v>
      </c>
      <c r="I26" s="82" t="str">
        <f t="shared" si="3"/>
        <v>A9.</v>
      </c>
      <c r="J26" s="113">
        <v>1</v>
      </c>
      <c r="K26" s="114">
        <v>1</v>
      </c>
      <c r="L26" s="115">
        <v>1</v>
      </c>
      <c r="M26" s="219">
        <v>1</v>
      </c>
      <c r="N26" s="220">
        <v>1</v>
      </c>
      <c r="O26" s="220">
        <v>1</v>
      </c>
      <c r="P26" s="220">
        <v>1</v>
      </c>
      <c r="Q26" s="220">
        <v>1</v>
      </c>
      <c r="R26" s="220">
        <v>1</v>
      </c>
      <c r="S26" s="220">
        <v>1</v>
      </c>
      <c r="T26" s="220">
        <v>1</v>
      </c>
      <c r="U26" s="220">
        <v>1</v>
      </c>
      <c r="V26" s="220">
        <v>1</v>
      </c>
      <c r="W26" s="220">
        <v>1</v>
      </c>
      <c r="X26" s="220">
        <v>1</v>
      </c>
      <c r="Y26" s="220">
        <v>1</v>
      </c>
      <c r="Z26" s="220">
        <v>1</v>
      </c>
      <c r="AA26" s="220">
        <v>1</v>
      </c>
      <c r="AB26" s="220">
        <v>1</v>
      </c>
      <c r="AC26" s="220">
        <v>1</v>
      </c>
      <c r="AD26" s="221">
        <v>1</v>
      </c>
      <c r="AE26" s="227">
        <v>1</v>
      </c>
      <c r="AF26" s="220">
        <v>1</v>
      </c>
      <c r="AG26" s="220">
        <v>1</v>
      </c>
      <c r="AH26" s="220">
        <v>1</v>
      </c>
      <c r="AI26" s="220">
        <v>1</v>
      </c>
      <c r="AJ26" s="220">
        <v>1</v>
      </c>
      <c r="AK26" s="220">
        <v>1</v>
      </c>
      <c r="AL26" s="220">
        <v>1</v>
      </c>
      <c r="AM26" s="221">
        <v>1</v>
      </c>
      <c r="AN26" s="228">
        <v>10</v>
      </c>
      <c r="AO26" s="201"/>
      <c r="AP26" s="201"/>
      <c r="AQ26" s="201"/>
      <c r="AR26" s="201"/>
      <c r="AS26" s="201"/>
      <c r="AT26" s="201"/>
      <c r="AU26" s="201"/>
      <c r="AV26" s="226"/>
    </row>
    <row r="27" spans="2:48" ht="16.149999999999999" customHeight="1">
      <c r="B27" s="30" t="s">
        <v>36</v>
      </c>
      <c r="C27" s="72" t="str">
        <f>VLOOKUP(B27,Translation!$A$15:$C$57,3,0)</f>
        <v>Producción de energía sin combustibles fósiles y eficiente</v>
      </c>
      <c r="D27" s="75" t="str">
        <f>IFERROR(IF(G27=0,Translation!$C$119,IF(H27=0,Translation!$C$118,"")),"")</f>
        <v/>
      </c>
      <c r="E27" s="201"/>
      <c r="F27" s="27" t="e">
        <f t="shared" si="0"/>
        <v>#N/A</v>
      </c>
      <c r="G27" s="28" t="e">
        <f t="shared" si="1"/>
        <v>#N/A</v>
      </c>
      <c r="H27" s="29" t="e">
        <f t="shared" si="2"/>
        <v>#N/A</v>
      </c>
      <c r="I27" s="82" t="str">
        <f t="shared" si="3"/>
        <v>T1.</v>
      </c>
      <c r="J27" s="113">
        <v>1</v>
      </c>
      <c r="K27" s="114">
        <v>1</v>
      </c>
      <c r="L27" s="115">
        <v>1</v>
      </c>
      <c r="M27" s="219">
        <v>1</v>
      </c>
      <c r="N27" s="220">
        <v>1</v>
      </c>
      <c r="O27" s="220">
        <v>1</v>
      </c>
      <c r="P27" s="220">
        <v>1</v>
      </c>
      <c r="Q27" s="220">
        <v>1</v>
      </c>
      <c r="R27" s="220">
        <v>1</v>
      </c>
      <c r="S27" s="220">
        <v>1</v>
      </c>
      <c r="T27" s="220">
        <v>1</v>
      </c>
      <c r="U27" s="220">
        <v>1</v>
      </c>
      <c r="V27" s="220">
        <v>1</v>
      </c>
      <c r="W27" s="220">
        <v>1</v>
      </c>
      <c r="X27" s="220">
        <v>1</v>
      </c>
      <c r="Y27" s="220">
        <v>1</v>
      </c>
      <c r="Z27" s="220">
        <v>1</v>
      </c>
      <c r="AA27" s="220">
        <v>1</v>
      </c>
      <c r="AB27" s="220">
        <v>1</v>
      </c>
      <c r="AC27" s="220">
        <v>1</v>
      </c>
      <c r="AD27" s="221">
        <v>1</v>
      </c>
      <c r="AE27" s="227">
        <v>1</v>
      </c>
      <c r="AF27" s="220">
        <v>1</v>
      </c>
      <c r="AG27" s="220">
        <v>1</v>
      </c>
      <c r="AH27" s="220">
        <v>1</v>
      </c>
      <c r="AI27" s="220">
        <v>1</v>
      </c>
      <c r="AJ27" s="220">
        <v>1</v>
      </c>
      <c r="AK27" s="220">
        <v>1</v>
      </c>
      <c r="AL27" s="220">
        <v>1</v>
      </c>
      <c r="AM27" s="221">
        <v>1</v>
      </c>
      <c r="AN27" s="228">
        <v>11</v>
      </c>
      <c r="AO27" s="201"/>
      <c r="AP27" s="201"/>
      <c r="AQ27" s="201"/>
      <c r="AR27" s="201"/>
      <c r="AS27" s="201"/>
      <c r="AT27" s="201"/>
      <c r="AU27" s="201"/>
      <c r="AV27" s="226"/>
    </row>
    <row r="28" spans="2:48" ht="16.149999999999999" customHeight="1">
      <c r="B28" s="30" t="s">
        <v>37</v>
      </c>
      <c r="C28" s="72" t="str">
        <f>VLOOKUP(B28,Translation!$A$15:$C$57,3,0)</f>
        <v>Autoproducción de energía</v>
      </c>
      <c r="D28" s="75" t="str">
        <f>IFERROR(IF(G28=0,Translation!$C$119,IF(H28=0,Translation!$C$118,"")),"")</f>
        <v/>
      </c>
      <c r="E28" s="201"/>
      <c r="F28" s="27" t="e">
        <f t="shared" si="0"/>
        <v>#N/A</v>
      </c>
      <c r="G28" s="28" t="e">
        <f t="shared" si="1"/>
        <v>#N/A</v>
      </c>
      <c r="H28" s="29" t="e">
        <f t="shared" si="2"/>
        <v>#N/A</v>
      </c>
      <c r="I28" s="82" t="str">
        <f t="shared" si="3"/>
        <v>T2.</v>
      </c>
      <c r="J28" s="113">
        <v>1</v>
      </c>
      <c r="K28" s="114">
        <v>1</v>
      </c>
      <c r="L28" s="115">
        <v>1</v>
      </c>
      <c r="M28" s="219">
        <v>1</v>
      </c>
      <c r="N28" s="220">
        <v>1</v>
      </c>
      <c r="O28" s="220">
        <v>1</v>
      </c>
      <c r="P28" s="220">
        <v>1</v>
      </c>
      <c r="Q28" s="220">
        <v>1</v>
      </c>
      <c r="R28" s="220">
        <v>1</v>
      </c>
      <c r="S28" s="220">
        <v>1</v>
      </c>
      <c r="T28" s="220">
        <v>1</v>
      </c>
      <c r="U28" s="220">
        <v>1</v>
      </c>
      <c r="V28" s="220">
        <v>1</v>
      </c>
      <c r="W28" s="220">
        <v>1</v>
      </c>
      <c r="X28" s="220">
        <v>1</v>
      </c>
      <c r="Y28" s="220">
        <v>1</v>
      </c>
      <c r="Z28" s="220">
        <v>1</v>
      </c>
      <c r="AA28" s="220">
        <v>1</v>
      </c>
      <c r="AB28" s="220">
        <v>1</v>
      </c>
      <c r="AC28" s="220">
        <v>1</v>
      </c>
      <c r="AD28" s="221">
        <v>1</v>
      </c>
      <c r="AE28" s="227">
        <v>1</v>
      </c>
      <c r="AF28" s="220">
        <v>1</v>
      </c>
      <c r="AG28" s="220">
        <v>1</v>
      </c>
      <c r="AH28" s="220">
        <v>1</v>
      </c>
      <c r="AI28" s="220">
        <v>1</v>
      </c>
      <c r="AJ28" s="220">
        <v>1</v>
      </c>
      <c r="AK28" s="220">
        <v>1</v>
      </c>
      <c r="AL28" s="220">
        <v>1</v>
      </c>
      <c r="AM28" s="221">
        <v>1</v>
      </c>
      <c r="AN28" s="228">
        <v>12</v>
      </c>
      <c r="AO28" s="201"/>
      <c r="AP28" s="201"/>
      <c r="AQ28" s="201"/>
      <c r="AR28" s="201"/>
      <c r="AS28" s="201"/>
      <c r="AT28" s="201"/>
      <c r="AU28" s="201"/>
      <c r="AV28" s="226"/>
    </row>
    <row r="29" spans="2:48" ht="16.149999999999999" customHeight="1">
      <c r="B29" s="30" t="s">
        <v>38</v>
      </c>
      <c r="C29" s="72" t="str">
        <f>VLOOKUP(B29,Translation!$A$15:$C$57,3,0)</f>
        <v>Electrodomésticos e iluminación eficientes</v>
      </c>
      <c r="D29" s="75" t="str">
        <f>IFERROR(IF(G29=0,Translation!$C$119,IF(H29=0,Translation!$C$118,"")),"")</f>
        <v/>
      </c>
      <c r="E29" s="201"/>
      <c r="F29" s="27" t="e">
        <f t="shared" si="0"/>
        <v>#N/A</v>
      </c>
      <c r="G29" s="28" t="e">
        <f t="shared" si="1"/>
        <v>#N/A</v>
      </c>
      <c r="H29" s="29" t="e">
        <f t="shared" si="2"/>
        <v>#N/A</v>
      </c>
      <c r="I29" s="82" t="str">
        <f t="shared" si="3"/>
        <v>T3.</v>
      </c>
      <c r="J29" s="113">
        <v>1</v>
      </c>
      <c r="K29" s="114">
        <v>1</v>
      </c>
      <c r="L29" s="115">
        <v>1</v>
      </c>
      <c r="M29" s="219">
        <v>1</v>
      </c>
      <c r="N29" s="220">
        <v>1</v>
      </c>
      <c r="O29" s="220">
        <v>1</v>
      </c>
      <c r="P29" s="220">
        <v>1</v>
      </c>
      <c r="Q29" s="220">
        <v>1</v>
      </c>
      <c r="R29" s="220">
        <v>1</v>
      </c>
      <c r="S29" s="220">
        <v>1</v>
      </c>
      <c r="T29" s="220">
        <v>1</v>
      </c>
      <c r="U29" s="220">
        <v>1</v>
      </c>
      <c r="V29" s="220">
        <v>1</v>
      </c>
      <c r="W29" s="220">
        <v>1</v>
      </c>
      <c r="X29" s="220">
        <v>1</v>
      </c>
      <c r="Y29" s="220">
        <v>1</v>
      </c>
      <c r="Z29" s="220">
        <v>1</v>
      </c>
      <c r="AA29" s="220">
        <v>1</v>
      </c>
      <c r="AB29" s="220">
        <v>1</v>
      </c>
      <c r="AC29" s="220">
        <v>1</v>
      </c>
      <c r="AD29" s="221">
        <v>1</v>
      </c>
      <c r="AE29" s="227">
        <v>1</v>
      </c>
      <c r="AF29" s="220">
        <v>1</v>
      </c>
      <c r="AG29" s="220">
        <v>1</v>
      </c>
      <c r="AH29" s="220">
        <v>1</v>
      </c>
      <c r="AI29" s="220">
        <v>1</v>
      </c>
      <c r="AJ29" s="220">
        <v>1</v>
      </c>
      <c r="AK29" s="220">
        <v>1</v>
      </c>
      <c r="AL29" s="220">
        <v>1</v>
      </c>
      <c r="AM29" s="221">
        <v>1</v>
      </c>
      <c r="AN29" s="228">
        <v>13</v>
      </c>
      <c r="AO29" s="201"/>
      <c r="AP29" s="201"/>
      <c r="AQ29" s="201"/>
      <c r="AR29" s="201"/>
      <c r="AS29" s="201"/>
      <c r="AT29" s="201"/>
      <c r="AU29" s="201"/>
      <c r="AV29" s="226"/>
    </row>
    <row r="30" spans="2:48" ht="16.149999999999999" customHeight="1">
      <c r="B30" s="30" t="s">
        <v>39</v>
      </c>
      <c r="C30" s="72" t="str">
        <f>VLOOKUP(B30,Translation!$A$15:$C$57,3,0)</f>
        <v>Ventilación constante para un ambiente interior confortable y sano</v>
      </c>
      <c r="D30" s="75" t="str">
        <f>IFERROR(IF(G30=0,Translation!$C$119,IF(H30=0,Translation!$C$118,"")),"")</f>
        <v/>
      </c>
      <c r="E30" s="201"/>
      <c r="F30" s="27" t="e">
        <f t="shared" si="0"/>
        <v>#N/A</v>
      </c>
      <c r="G30" s="28" t="e">
        <f t="shared" si="1"/>
        <v>#N/A</v>
      </c>
      <c r="H30" s="29" t="e">
        <f t="shared" si="2"/>
        <v>#N/A</v>
      </c>
      <c r="I30" s="82" t="str">
        <f t="shared" si="3"/>
        <v>T4.</v>
      </c>
      <c r="J30" s="113">
        <v>1</v>
      </c>
      <c r="K30" s="114">
        <v>1</v>
      </c>
      <c r="L30" s="115">
        <v>1</v>
      </c>
      <c r="M30" s="219">
        <v>1</v>
      </c>
      <c r="N30" s="220">
        <v>1</v>
      </c>
      <c r="O30" s="220">
        <v>1</v>
      </c>
      <c r="P30" s="220">
        <v>1</v>
      </c>
      <c r="Q30" s="220">
        <v>1</v>
      </c>
      <c r="R30" s="220">
        <v>1</v>
      </c>
      <c r="S30" s="220">
        <v>1</v>
      </c>
      <c r="T30" s="220">
        <v>1</v>
      </c>
      <c r="U30" s="220">
        <v>1</v>
      </c>
      <c r="V30" s="220">
        <v>1</v>
      </c>
      <c r="W30" s="220">
        <v>1</v>
      </c>
      <c r="X30" s="220">
        <v>1</v>
      </c>
      <c r="Y30" s="220">
        <v>1</v>
      </c>
      <c r="Z30" s="220">
        <v>1</v>
      </c>
      <c r="AA30" s="220">
        <v>1</v>
      </c>
      <c r="AB30" s="220">
        <v>1</v>
      </c>
      <c r="AC30" s="220">
        <v>1</v>
      </c>
      <c r="AD30" s="221">
        <v>1</v>
      </c>
      <c r="AE30" s="227">
        <v>1</v>
      </c>
      <c r="AF30" s="220">
        <v>1</v>
      </c>
      <c r="AG30" s="220">
        <v>1</v>
      </c>
      <c r="AH30" s="220">
        <v>1</v>
      </c>
      <c r="AI30" s="220">
        <v>1</v>
      </c>
      <c r="AJ30" s="220">
        <v>1</v>
      </c>
      <c r="AK30" s="220">
        <v>1</v>
      </c>
      <c r="AL30" s="220">
        <v>1</v>
      </c>
      <c r="AM30" s="221">
        <v>1</v>
      </c>
      <c r="AN30" s="228">
        <v>14</v>
      </c>
      <c r="AO30" s="201"/>
      <c r="AP30" s="201"/>
      <c r="AQ30" s="201"/>
      <c r="AR30" s="201"/>
      <c r="AS30" s="201"/>
      <c r="AT30" s="201"/>
      <c r="AU30" s="201"/>
      <c r="AV30" s="226"/>
    </row>
    <row r="31" spans="2:48" ht="16.149999999999999" customHeight="1">
      <c r="B31" s="30" t="s">
        <v>40</v>
      </c>
      <c r="C31" s="72" t="str">
        <f>VLOOKUP(B31,Translation!$A$15:$C$57,3,0)</f>
        <v>Refrigeración eficiente</v>
      </c>
      <c r="D31" s="75" t="str">
        <f>IFERROR(IF(G31=0,Translation!$C$119,IF(H31=0,Translation!$C$118,"")),"")</f>
        <v/>
      </c>
      <c r="E31" s="201"/>
      <c r="F31" s="27" t="e">
        <f t="shared" si="0"/>
        <v>#N/A</v>
      </c>
      <c r="G31" s="28" t="e">
        <f t="shared" si="1"/>
        <v>#N/A</v>
      </c>
      <c r="H31" s="29" t="e">
        <f t="shared" si="2"/>
        <v>#N/A</v>
      </c>
      <c r="I31" s="82" t="str">
        <f t="shared" si="3"/>
        <v>T5.</v>
      </c>
      <c r="J31" s="113">
        <v>1</v>
      </c>
      <c r="K31" s="114">
        <v>1</v>
      </c>
      <c r="L31" s="115">
        <v>1</v>
      </c>
      <c r="M31" s="219">
        <v>1</v>
      </c>
      <c r="N31" s="220">
        <v>1</v>
      </c>
      <c r="O31" s="220">
        <v>1</v>
      </c>
      <c r="P31" s="220">
        <v>1</v>
      </c>
      <c r="Q31" s="220">
        <v>1</v>
      </c>
      <c r="R31" s="220">
        <v>1</v>
      </c>
      <c r="S31" s="220">
        <v>1</v>
      </c>
      <c r="T31" s="220">
        <v>1</v>
      </c>
      <c r="U31" s="220">
        <v>1</v>
      </c>
      <c r="V31" s="220">
        <v>1</v>
      </c>
      <c r="W31" s="220">
        <v>1</v>
      </c>
      <c r="X31" s="220">
        <v>1</v>
      </c>
      <c r="Y31" s="220">
        <v>1</v>
      </c>
      <c r="Z31" s="220">
        <v>1</v>
      </c>
      <c r="AA31" s="220">
        <v>1</v>
      </c>
      <c r="AB31" s="220">
        <v>1</v>
      </c>
      <c r="AC31" s="220">
        <v>1</v>
      </c>
      <c r="AD31" s="221">
        <v>1</v>
      </c>
      <c r="AE31" s="227">
        <v>1</v>
      </c>
      <c r="AF31" s="220">
        <v>1</v>
      </c>
      <c r="AG31" s="220">
        <v>1</v>
      </c>
      <c r="AH31" s="220">
        <v>1</v>
      </c>
      <c r="AI31" s="220">
        <v>1</v>
      </c>
      <c r="AJ31" s="220">
        <v>1</v>
      </c>
      <c r="AK31" s="220">
        <v>1</v>
      </c>
      <c r="AL31" s="220">
        <v>1</v>
      </c>
      <c r="AM31" s="221">
        <v>1</v>
      </c>
      <c r="AN31" s="228">
        <v>15</v>
      </c>
      <c r="AO31" s="201"/>
      <c r="AP31" s="201"/>
      <c r="AQ31" s="201"/>
      <c r="AR31" s="201"/>
      <c r="AS31" s="201"/>
      <c r="AT31" s="201"/>
      <c r="AU31" s="201"/>
      <c r="AV31" s="226"/>
    </row>
    <row r="32" spans="2:48" ht="16.149999999999999" customHeight="1">
      <c r="B32" s="30" t="s">
        <v>41</v>
      </c>
      <c r="C32" s="72" t="str">
        <f>VLOOKUP(B32,Translation!$A$15:$C$57,3,0)</f>
        <v>Uso eficiente de agua</v>
      </c>
      <c r="D32" s="75" t="str">
        <f>IFERROR(IF(G32=0,Translation!$C$119,IF(H32=0,Translation!$C$118,"")),"")</f>
        <v/>
      </c>
      <c r="E32" s="201"/>
      <c r="F32" s="27" t="e">
        <f t="shared" si="0"/>
        <v>#N/A</v>
      </c>
      <c r="G32" s="28" t="e">
        <f t="shared" si="1"/>
        <v>#N/A</v>
      </c>
      <c r="H32" s="29" t="e">
        <f t="shared" si="2"/>
        <v>#N/A</v>
      </c>
      <c r="I32" s="82" t="str">
        <f t="shared" si="3"/>
        <v>T6.</v>
      </c>
      <c r="J32" s="113">
        <v>1</v>
      </c>
      <c r="K32" s="114">
        <v>1</v>
      </c>
      <c r="L32" s="115">
        <v>1</v>
      </c>
      <c r="M32" s="219">
        <v>1</v>
      </c>
      <c r="N32" s="220">
        <v>1</v>
      </c>
      <c r="O32" s="220">
        <v>1</v>
      </c>
      <c r="P32" s="220">
        <v>1</v>
      </c>
      <c r="Q32" s="220">
        <v>1</v>
      </c>
      <c r="R32" s="220">
        <v>1</v>
      </c>
      <c r="S32" s="220">
        <v>1</v>
      </c>
      <c r="T32" s="220">
        <v>1</v>
      </c>
      <c r="U32" s="220">
        <v>1</v>
      </c>
      <c r="V32" s="220">
        <v>1</v>
      </c>
      <c r="W32" s="220">
        <v>1</v>
      </c>
      <c r="X32" s="220">
        <v>1</v>
      </c>
      <c r="Y32" s="220">
        <v>1</v>
      </c>
      <c r="Z32" s="220">
        <v>1</v>
      </c>
      <c r="AA32" s="220">
        <v>1</v>
      </c>
      <c r="AB32" s="220">
        <v>1</v>
      </c>
      <c r="AC32" s="220">
        <v>1</v>
      </c>
      <c r="AD32" s="221">
        <v>1</v>
      </c>
      <c r="AE32" s="227">
        <v>1</v>
      </c>
      <c r="AF32" s="220">
        <v>1</v>
      </c>
      <c r="AG32" s="220">
        <v>1</v>
      </c>
      <c r="AH32" s="220">
        <v>1</v>
      </c>
      <c r="AI32" s="220">
        <v>1</v>
      </c>
      <c r="AJ32" s="220">
        <v>1</v>
      </c>
      <c r="AK32" s="220">
        <v>1</v>
      </c>
      <c r="AL32" s="220">
        <v>1</v>
      </c>
      <c r="AM32" s="221">
        <v>1</v>
      </c>
      <c r="AN32" s="228">
        <v>16</v>
      </c>
      <c r="AO32" s="201"/>
      <c r="AP32" s="201"/>
      <c r="AQ32" s="201"/>
      <c r="AR32" s="201"/>
      <c r="AS32" s="201"/>
      <c r="AT32" s="201"/>
      <c r="AU32" s="201"/>
      <c r="AV32" s="226"/>
    </row>
    <row r="33" spans="2:48" ht="16.149999999999999" customHeight="1">
      <c r="B33" s="30" t="s">
        <v>42</v>
      </c>
      <c r="C33" s="72" t="str">
        <f>VLOOKUP(B33,Translation!$A$15:$C$57,3,0)</f>
        <v>Manual del usuario</v>
      </c>
      <c r="D33" s="75" t="str">
        <f>IFERROR(IF(G33=0,Translation!$C$119,IF(H33=0,Translation!$C$118,"")),"")</f>
        <v/>
      </c>
      <c r="E33" s="201"/>
      <c r="F33" s="27" t="e">
        <f t="shared" si="0"/>
        <v>#N/A</v>
      </c>
      <c r="G33" s="28" t="e">
        <f t="shared" si="1"/>
        <v>#N/A</v>
      </c>
      <c r="H33" s="29" t="e">
        <f t="shared" si="2"/>
        <v>#N/A</v>
      </c>
      <c r="I33" s="82" t="str">
        <f t="shared" si="3"/>
        <v>O1.</v>
      </c>
      <c r="J33" s="113">
        <v>1</v>
      </c>
      <c r="K33" s="114">
        <v>1</v>
      </c>
      <c r="L33" s="115">
        <v>1</v>
      </c>
      <c r="M33" s="219">
        <v>1</v>
      </c>
      <c r="N33" s="220">
        <v>1</v>
      </c>
      <c r="O33" s="220">
        <v>1</v>
      </c>
      <c r="P33" s="220">
        <v>1</v>
      </c>
      <c r="Q33" s="220">
        <v>1</v>
      </c>
      <c r="R33" s="220">
        <v>1</v>
      </c>
      <c r="S33" s="220">
        <v>1</v>
      </c>
      <c r="T33" s="220">
        <v>1</v>
      </c>
      <c r="U33" s="220">
        <v>1</v>
      </c>
      <c r="V33" s="220">
        <v>1</v>
      </c>
      <c r="W33" s="220">
        <v>1</v>
      </c>
      <c r="X33" s="220">
        <v>1</v>
      </c>
      <c r="Y33" s="220">
        <v>1</v>
      </c>
      <c r="Z33" s="220">
        <v>1</v>
      </c>
      <c r="AA33" s="220">
        <v>1</v>
      </c>
      <c r="AB33" s="220">
        <v>1</v>
      </c>
      <c r="AC33" s="220">
        <v>1</v>
      </c>
      <c r="AD33" s="221">
        <v>1</v>
      </c>
      <c r="AE33" s="227">
        <v>1</v>
      </c>
      <c r="AF33" s="220">
        <v>1</v>
      </c>
      <c r="AG33" s="220">
        <v>1</v>
      </c>
      <c r="AH33" s="220">
        <v>1</v>
      </c>
      <c r="AI33" s="220">
        <v>1</v>
      </c>
      <c r="AJ33" s="220">
        <v>1</v>
      </c>
      <c r="AK33" s="220">
        <v>1</v>
      </c>
      <c r="AL33" s="220">
        <v>1</v>
      </c>
      <c r="AM33" s="221">
        <v>1</v>
      </c>
      <c r="AN33" s="228">
        <v>17</v>
      </c>
      <c r="AO33" s="201"/>
      <c r="AP33" s="201"/>
      <c r="AQ33" s="201"/>
      <c r="AR33" s="201"/>
      <c r="AS33" s="201"/>
      <c r="AT33" s="201"/>
      <c r="AU33" s="201"/>
      <c r="AV33" s="226"/>
    </row>
    <row r="34" spans="2:48" ht="16.149999999999999" customHeight="1">
      <c r="B34" s="118" t="s">
        <v>43</v>
      </c>
      <c r="C34" s="124" t="str">
        <f>VLOOKUP(B34,Translation!$A$15:$C$57,3,0)</f>
        <v>Medición del consumo</v>
      </c>
      <c r="D34" s="125" t="str">
        <f>IFERROR(IF(G34=0,Translation!$C$119,IF(H34=0,Translation!$C$118,"")),"")</f>
        <v/>
      </c>
      <c r="E34" s="201"/>
      <c r="F34" s="27" t="e">
        <f t="shared" si="0"/>
        <v>#N/A</v>
      </c>
      <c r="G34" s="28" t="e">
        <f t="shared" si="1"/>
        <v>#N/A</v>
      </c>
      <c r="H34" s="29" t="e">
        <f t="shared" si="2"/>
        <v>#N/A</v>
      </c>
      <c r="I34" s="82" t="str">
        <f t="shared" si="3"/>
        <v>O2.</v>
      </c>
      <c r="J34" s="113">
        <v>1</v>
      </c>
      <c r="K34" s="114">
        <v>1</v>
      </c>
      <c r="L34" s="115">
        <v>1</v>
      </c>
      <c r="M34" s="219">
        <v>1</v>
      </c>
      <c r="N34" s="220">
        <v>1</v>
      </c>
      <c r="O34" s="220">
        <v>1</v>
      </c>
      <c r="P34" s="220">
        <v>1</v>
      </c>
      <c r="Q34" s="220">
        <v>1</v>
      </c>
      <c r="R34" s="220">
        <v>1</v>
      </c>
      <c r="S34" s="220">
        <v>1</v>
      </c>
      <c r="T34" s="220">
        <v>1</v>
      </c>
      <c r="U34" s="220">
        <v>1</v>
      </c>
      <c r="V34" s="220">
        <v>1</v>
      </c>
      <c r="W34" s="220">
        <v>1</v>
      </c>
      <c r="X34" s="220">
        <v>1</v>
      </c>
      <c r="Y34" s="220">
        <v>1</v>
      </c>
      <c r="Z34" s="220">
        <v>1</v>
      </c>
      <c r="AA34" s="220">
        <v>1</v>
      </c>
      <c r="AB34" s="220">
        <v>1</v>
      </c>
      <c r="AC34" s="220">
        <v>1</v>
      </c>
      <c r="AD34" s="221">
        <v>1</v>
      </c>
      <c r="AE34" s="227">
        <v>1</v>
      </c>
      <c r="AF34" s="220">
        <v>1</v>
      </c>
      <c r="AG34" s="220">
        <v>1</v>
      </c>
      <c r="AH34" s="220">
        <v>1</v>
      </c>
      <c r="AI34" s="220">
        <v>1</v>
      </c>
      <c r="AJ34" s="220">
        <v>1</v>
      </c>
      <c r="AK34" s="220">
        <v>1</v>
      </c>
      <c r="AL34" s="220">
        <v>1</v>
      </c>
      <c r="AM34" s="221">
        <v>1</v>
      </c>
      <c r="AN34" s="228">
        <v>18</v>
      </c>
      <c r="AO34" s="201"/>
      <c r="AP34" s="201"/>
      <c r="AQ34" s="201"/>
      <c r="AR34" s="201"/>
      <c r="AS34" s="201"/>
      <c r="AT34" s="201"/>
      <c r="AU34" s="201"/>
      <c r="AV34" s="226"/>
    </row>
    <row r="35" spans="2:48" ht="16.149999999999999" customHeight="1" thickBot="1">
      <c r="B35" s="32" t="s">
        <v>44</v>
      </c>
      <c r="C35" s="73" t="str">
        <f>VLOOKUP(B35,Translation!$A$15:$C$57,3,0)</f>
        <v>Control de calidad del aire interior</v>
      </c>
      <c r="D35" s="76" t="str">
        <f>IFERROR(IF(G35=0,Translation!$C$119,IF(H35=0,Translation!$C$118,"")),"")</f>
        <v/>
      </c>
      <c r="E35" s="201"/>
      <c r="F35" s="27" t="e">
        <f t="shared" ref="F35" si="4">G35*H35</f>
        <v>#N/A</v>
      </c>
      <c r="G35" s="28" t="e">
        <f t="shared" si="1"/>
        <v>#N/A</v>
      </c>
      <c r="H35" s="29" t="e">
        <f t="shared" si="2"/>
        <v>#N/A</v>
      </c>
      <c r="I35" s="82" t="str">
        <f t="shared" si="3"/>
        <v>O3.</v>
      </c>
      <c r="J35" s="113">
        <v>0</v>
      </c>
      <c r="K35" s="114">
        <v>1</v>
      </c>
      <c r="L35" s="115">
        <v>1</v>
      </c>
      <c r="M35" s="219">
        <v>1</v>
      </c>
      <c r="N35" s="220">
        <v>1</v>
      </c>
      <c r="O35" s="220">
        <v>1</v>
      </c>
      <c r="P35" s="220">
        <v>1</v>
      </c>
      <c r="Q35" s="220">
        <v>1</v>
      </c>
      <c r="R35" s="220">
        <v>1</v>
      </c>
      <c r="S35" s="220">
        <v>1</v>
      </c>
      <c r="T35" s="220">
        <v>1</v>
      </c>
      <c r="U35" s="220">
        <v>1</v>
      </c>
      <c r="V35" s="220">
        <v>1</v>
      </c>
      <c r="W35" s="220">
        <v>1</v>
      </c>
      <c r="X35" s="220">
        <v>1</v>
      </c>
      <c r="Y35" s="220">
        <v>1</v>
      </c>
      <c r="Z35" s="220">
        <v>1</v>
      </c>
      <c r="AA35" s="220">
        <v>1</v>
      </c>
      <c r="AB35" s="220">
        <v>1</v>
      </c>
      <c r="AC35" s="220">
        <v>1</v>
      </c>
      <c r="AD35" s="221">
        <v>1</v>
      </c>
      <c r="AE35" s="227">
        <v>1</v>
      </c>
      <c r="AF35" s="220">
        <v>1</v>
      </c>
      <c r="AG35" s="220">
        <v>1</v>
      </c>
      <c r="AH35" s="220">
        <v>1</v>
      </c>
      <c r="AI35" s="220">
        <v>1</v>
      </c>
      <c r="AJ35" s="220">
        <v>1</v>
      </c>
      <c r="AK35" s="220">
        <v>1</v>
      </c>
      <c r="AL35" s="220">
        <v>1</v>
      </c>
      <c r="AM35" s="221">
        <v>1</v>
      </c>
      <c r="AN35" s="228">
        <v>19</v>
      </c>
      <c r="AO35" s="201"/>
      <c r="AP35" s="201"/>
      <c r="AQ35" s="201"/>
      <c r="AR35" s="201"/>
      <c r="AS35" s="201"/>
      <c r="AT35" s="201"/>
      <c r="AU35" s="201"/>
      <c r="AV35" s="226"/>
    </row>
    <row r="36" spans="2:48" ht="16.149999999999999" customHeight="1" thickBot="1">
      <c r="B36" s="159"/>
      <c r="C36" s="159"/>
      <c r="D36" s="201"/>
      <c r="E36" s="201"/>
      <c r="F36" s="27"/>
      <c r="G36" s="28" t="e">
        <f t="shared" si="1"/>
        <v>#N/A</v>
      </c>
      <c r="H36" s="29" t="e">
        <f t="shared" si="2"/>
        <v>#N/A</v>
      </c>
      <c r="I36" s="82"/>
      <c r="J36" s="27"/>
      <c r="K36" s="28"/>
      <c r="L36" s="29"/>
      <c r="M36" s="229"/>
      <c r="N36" s="230"/>
      <c r="O36" s="230"/>
      <c r="P36" s="230"/>
      <c r="Q36" s="230"/>
      <c r="R36" s="230"/>
      <c r="S36" s="230"/>
      <c r="T36" s="230"/>
      <c r="U36" s="230"/>
      <c r="V36" s="230"/>
      <c r="W36" s="230"/>
      <c r="X36" s="230"/>
      <c r="Y36" s="230"/>
      <c r="Z36" s="230"/>
      <c r="AA36" s="230"/>
      <c r="AB36" s="230"/>
      <c r="AC36" s="230"/>
      <c r="AD36" s="231"/>
      <c r="AE36" s="232"/>
      <c r="AF36" s="230"/>
      <c r="AG36" s="230"/>
      <c r="AH36" s="230"/>
      <c r="AI36" s="230"/>
      <c r="AJ36" s="230"/>
      <c r="AK36" s="230"/>
      <c r="AL36" s="230"/>
      <c r="AM36" s="231"/>
      <c r="AN36" s="228">
        <v>20</v>
      </c>
      <c r="AO36" s="201"/>
      <c r="AP36" s="201"/>
      <c r="AQ36" s="201"/>
      <c r="AR36" s="201"/>
      <c r="AS36" s="201"/>
      <c r="AT36" s="201"/>
      <c r="AU36" s="201"/>
      <c r="AV36" s="226"/>
    </row>
    <row r="37" spans="2:48" s="18" customFormat="1" ht="16.149999999999999" customHeight="1" thickBot="1">
      <c r="B37" s="160" t="str">
        <f>Translation!C75&amp;" "&amp;Translation!C136</f>
        <v>Requisitos electivos (como mínimo un tercio debe cumplirse)</v>
      </c>
      <c r="C37" s="161"/>
      <c r="D37" s="233"/>
      <c r="E37" s="206"/>
      <c r="F37" s="27"/>
      <c r="G37" s="28" t="e">
        <f t="shared" si="1"/>
        <v>#N/A</v>
      </c>
      <c r="H37" s="29" t="e">
        <f t="shared" si="2"/>
        <v>#N/A</v>
      </c>
      <c r="I37" s="82"/>
      <c r="J37" s="27"/>
      <c r="K37" s="28"/>
      <c r="L37" s="29"/>
      <c r="M37" s="229"/>
      <c r="N37" s="230"/>
      <c r="O37" s="230"/>
      <c r="P37" s="230"/>
      <c r="Q37" s="230"/>
      <c r="R37" s="230"/>
      <c r="S37" s="230"/>
      <c r="T37" s="230"/>
      <c r="U37" s="230"/>
      <c r="V37" s="230"/>
      <c r="W37" s="230"/>
      <c r="X37" s="230"/>
      <c r="Y37" s="230"/>
      <c r="Z37" s="230"/>
      <c r="AA37" s="230"/>
      <c r="AB37" s="230"/>
      <c r="AC37" s="230"/>
      <c r="AD37" s="231"/>
      <c r="AE37" s="232"/>
      <c r="AF37" s="230"/>
      <c r="AG37" s="230"/>
      <c r="AH37" s="230"/>
      <c r="AI37" s="230"/>
      <c r="AJ37" s="230"/>
      <c r="AK37" s="230"/>
      <c r="AL37" s="230"/>
      <c r="AM37" s="231"/>
      <c r="AN37" s="228">
        <v>21</v>
      </c>
      <c r="AO37" s="206"/>
      <c r="AP37" s="206"/>
      <c r="AQ37" s="206"/>
      <c r="AR37" s="206"/>
      <c r="AS37" s="206"/>
      <c r="AT37" s="206"/>
      <c r="AU37" s="206"/>
      <c r="AV37" s="210"/>
    </row>
    <row r="38" spans="2:48" s="18" customFormat="1" ht="16.149999999999999" customHeight="1">
      <c r="B38" s="25" t="s">
        <v>45</v>
      </c>
      <c r="C38" s="71" t="str">
        <f>VLOOKUP(B38,Translation!$A$15:$C$57,3,0)</f>
        <v>Aprovechamiento de la luz natural</v>
      </c>
      <c r="D38" s="74" t="str">
        <f>IFERROR(IF(G38=0,Translation!$C$119,IF(H38=0,Translation!$C$118,"")),"")</f>
        <v/>
      </c>
      <c r="E38" s="206"/>
      <c r="F38" s="27" t="e">
        <f>G38*H38</f>
        <v>#N/A</v>
      </c>
      <c r="G38" s="28" t="e">
        <f t="shared" si="1"/>
        <v>#N/A</v>
      </c>
      <c r="H38" s="29" t="e">
        <f t="shared" si="2"/>
        <v>#N/A</v>
      </c>
      <c r="I38" s="82" t="str">
        <f t="shared" ref="I38" si="5">B38</f>
        <v>A4.a</v>
      </c>
      <c r="J38" s="113">
        <v>0</v>
      </c>
      <c r="K38" s="114">
        <v>0</v>
      </c>
      <c r="L38" s="115">
        <v>1</v>
      </c>
      <c r="M38" s="219">
        <v>1</v>
      </c>
      <c r="N38" s="220">
        <v>1</v>
      </c>
      <c r="O38" s="220">
        <v>1</v>
      </c>
      <c r="P38" s="220">
        <v>1</v>
      </c>
      <c r="Q38" s="220">
        <v>1</v>
      </c>
      <c r="R38" s="220">
        <v>1</v>
      </c>
      <c r="S38" s="220">
        <v>1</v>
      </c>
      <c r="T38" s="220">
        <v>1</v>
      </c>
      <c r="U38" s="220">
        <v>1</v>
      </c>
      <c r="V38" s="220">
        <v>1</v>
      </c>
      <c r="W38" s="220">
        <v>1</v>
      </c>
      <c r="X38" s="220">
        <v>1</v>
      </c>
      <c r="Y38" s="220">
        <v>1</v>
      </c>
      <c r="Z38" s="220">
        <v>1</v>
      </c>
      <c r="AA38" s="220">
        <v>1</v>
      </c>
      <c r="AB38" s="220">
        <v>1</v>
      </c>
      <c r="AC38" s="220">
        <v>1</v>
      </c>
      <c r="AD38" s="221">
        <v>1</v>
      </c>
      <c r="AE38" s="227">
        <v>1</v>
      </c>
      <c r="AF38" s="220">
        <v>1</v>
      </c>
      <c r="AG38" s="220">
        <v>1</v>
      </c>
      <c r="AH38" s="220">
        <v>1</v>
      </c>
      <c r="AI38" s="220">
        <v>1</v>
      </c>
      <c r="AJ38" s="220">
        <v>1</v>
      </c>
      <c r="AK38" s="220">
        <v>1</v>
      </c>
      <c r="AL38" s="220">
        <v>1</v>
      </c>
      <c r="AM38" s="221">
        <v>1</v>
      </c>
      <c r="AN38" s="228">
        <v>22</v>
      </c>
      <c r="AO38" s="206"/>
      <c r="AP38" s="206"/>
      <c r="AQ38" s="206"/>
      <c r="AR38" s="206"/>
      <c r="AS38" s="206"/>
      <c r="AT38" s="206"/>
      <c r="AU38" s="206"/>
      <c r="AV38" s="210"/>
    </row>
    <row r="39" spans="2:48" ht="16.149999999999999" customHeight="1">
      <c r="B39" s="25" t="s">
        <v>46</v>
      </c>
      <c r="C39" s="71" t="str">
        <f>VLOOKUP(B39,Translation!$A$15:$C$57,3,0)</f>
        <v>Aberturas diseñadas para favorecer la circulación natural del aire</v>
      </c>
      <c r="D39" s="74" t="str">
        <f>IFERROR(IF(G39=0,Translation!$C$119,IF(H39=0,Translation!$C$118,"")),"")</f>
        <v/>
      </c>
      <c r="E39" s="201"/>
      <c r="F39" s="27" t="e">
        <f t="shared" ref="F39:F61" si="6">G39*H39</f>
        <v>#N/A</v>
      </c>
      <c r="G39" s="28" t="e">
        <f t="shared" si="1"/>
        <v>#N/A</v>
      </c>
      <c r="H39" s="29" t="e">
        <f t="shared" si="2"/>
        <v>#N/A</v>
      </c>
      <c r="I39" s="82" t="str">
        <f t="shared" ref="I39:I61" si="7">B39</f>
        <v>A6.a</v>
      </c>
      <c r="J39" s="113">
        <v>1</v>
      </c>
      <c r="K39" s="114">
        <v>1</v>
      </c>
      <c r="L39" s="115">
        <v>1</v>
      </c>
      <c r="M39" s="219">
        <v>1</v>
      </c>
      <c r="N39" s="220">
        <v>1</v>
      </c>
      <c r="O39" s="220">
        <v>1</v>
      </c>
      <c r="P39" s="220">
        <v>1</v>
      </c>
      <c r="Q39" s="220">
        <v>1</v>
      </c>
      <c r="R39" s="220">
        <v>1</v>
      </c>
      <c r="S39" s="220">
        <v>1</v>
      </c>
      <c r="T39" s="220">
        <v>1</v>
      </c>
      <c r="U39" s="220">
        <v>1</v>
      </c>
      <c r="V39" s="220"/>
      <c r="W39" s="220"/>
      <c r="X39" s="220"/>
      <c r="Y39" s="220"/>
      <c r="Z39" s="220"/>
      <c r="AA39" s="220"/>
      <c r="AB39" s="220"/>
      <c r="AC39" s="220"/>
      <c r="AD39" s="221"/>
      <c r="AE39" s="227">
        <v>1</v>
      </c>
      <c r="AF39" s="220">
        <v>1</v>
      </c>
      <c r="AG39" s="220">
        <v>1</v>
      </c>
      <c r="AH39" s="220">
        <v>1</v>
      </c>
      <c r="AI39" s="220"/>
      <c r="AJ39" s="220"/>
      <c r="AK39" s="220"/>
      <c r="AL39" s="220"/>
      <c r="AM39" s="221"/>
      <c r="AN39" s="228">
        <v>23</v>
      </c>
      <c r="AO39" s="201"/>
      <c r="AP39" s="201"/>
      <c r="AQ39" s="201"/>
      <c r="AR39" s="201"/>
      <c r="AS39" s="201"/>
      <c r="AT39" s="201"/>
      <c r="AU39" s="201"/>
      <c r="AV39" s="226"/>
    </row>
    <row r="40" spans="2:48" ht="16.149999999999999" customHeight="1">
      <c r="B40" s="30" t="s">
        <v>47</v>
      </c>
      <c r="C40" s="72" t="str">
        <f>VLOOKUP(B40,Translation!$A$15:$C$57,3,0)</f>
        <v>Medidas low-tec para la generación de corrientes de aire</v>
      </c>
      <c r="D40" s="75" t="str">
        <f>IFERROR(IF(G40=0,Translation!$C$119,IF(H40=0,Translation!$C$118,"")),"")</f>
        <v/>
      </c>
      <c r="E40" s="201"/>
      <c r="F40" s="27" t="e">
        <f t="shared" si="6"/>
        <v>#N/A</v>
      </c>
      <c r="G40" s="28" t="e">
        <f t="shared" si="1"/>
        <v>#N/A</v>
      </c>
      <c r="H40" s="29" t="e">
        <f t="shared" si="2"/>
        <v>#N/A</v>
      </c>
      <c r="I40" s="82" t="str">
        <f t="shared" si="7"/>
        <v>A6.b</v>
      </c>
      <c r="J40" s="113">
        <v>1</v>
      </c>
      <c r="K40" s="114">
        <v>1</v>
      </c>
      <c r="L40" s="115">
        <v>1</v>
      </c>
      <c r="M40" s="219">
        <v>1</v>
      </c>
      <c r="N40" s="220">
        <v>1</v>
      </c>
      <c r="O40" s="220">
        <v>1</v>
      </c>
      <c r="P40" s="220">
        <v>1</v>
      </c>
      <c r="Q40" s="220">
        <v>1</v>
      </c>
      <c r="R40" s="220">
        <v>1</v>
      </c>
      <c r="S40" s="220">
        <v>1</v>
      </c>
      <c r="T40" s="220">
        <v>1</v>
      </c>
      <c r="U40" s="220">
        <v>1</v>
      </c>
      <c r="V40" s="220"/>
      <c r="W40" s="220"/>
      <c r="X40" s="220"/>
      <c r="Y40" s="220"/>
      <c r="Z40" s="220"/>
      <c r="AA40" s="220"/>
      <c r="AB40" s="220"/>
      <c r="AC40" s="220"/>
      <c r="AD40" s="221"/>
      <c r="AE40" s="227">
        <v>1</v>
      </c>
      <c r="AF40" s="220">
        <v>1</v>
      </c>
      <c r="AG40" s="220">
        <v>1</v>
      </c>
      <c r="AH40" s="220">
        <v>1</v>
      </c>
      <c r="AI40" s="220"/>
      <c r="AJ40" s="220"/>
      <c r="AK40" s="220"/>
      <c r="AL40" s="220"/>
      <c r="AM40" s="221"/>
      <c r="AN40" s="228">
        <v>24</v>
      </c>
      <c r="AO40" s="201"/>
      <c r="AP40" s="201"/>
      <c r="AQ40" s="201"/>
      <c r="AR40" s="201"/>
      <c r="AS40" s="201"/>
      <c r="AT40" s="201"/>
      <c r="AU40" s="201"/>
      <c r="AV40" s="226"/>
    </row>
    <row r="41" spans="2:48" ht="16.149999999999999" customHeight="1">
      <c r="B41" s="30" t="s">
        <v>48</v>
      </c>
      <c r="C41" s="72" t="str">
        <f>VLOOKUP(B41,Translation!$A$15:$C$57,3,0)</f>
        <v>Refrigeración pasiva por humidificación</v>
      </c>
      <c r="D41" s="75" t="str">
        <f>IFERROR(IF(G41=0,Translation!$C$119,IF(H41=0,Translation!$C$118,"")),"")</f>
        <v/>
      </c>
      <c r="E41" s="201"/>
      <c r="F41" s="27" t="e">
        <f t="shared" si="6"/>
        <v>#N/A</v>
      </c>
      <c r="G41" s="28" t="e">
        <f t="shared" si="1"/>
        <v>#N/A</v>
      </c>
      <c r="H41" s="29" t="e">
        <f t="shared" si="2"/>
        <v>#N/A</v>
      </c>
      <c r="I41" s="82" t="str">
        <f t="shared" si="7"/>
        <v>A6.c</v>
      </c>
      <c r="J41" s="113">
        <v>1</v>
      </c>
      <c r="K41" s="114">
        <v>1</v>
      </c>
      <c r="L41" s="115">
        <v>1</v>
      </c>
      <c r="M41" s="219">
        <v>1</v>
      </c>
      <c r="N41" s="220">
        <v>1</v>
      </c>
      <c r="O41" s="220">
        <v>1</v>
      </c>
      <c r="P41" s="220">
        <v>1</v>
      </c>
      <c r="Q41" s="220">
        <v>1</v>
      </c>
      <c r="R41" s="220">
        <v>1</v>
      </c>
      <c r="S41" s="220"/>
      <c r="T41" s="220"/>
      <c r="U41" s="220"/>
      <c r="V41" s="220"/>
      <c r="W41" s="220"/>
      <c r="X41" s="220"/>
      <c r="Y41" s="220"/>
      <c r="Z41" s="220"/>
      <c r="AA41" s="220"/>
      <c r="AB41" s="220"/>
      <c r="AC41" s="220"/>
      <c r="AD41" s="221"/>
      <c r="AE41" s="227">
        <v>1</v>
      </c>
      <c r="AF41" s="220">
        <v>1</v>
      </c>
      <c r="AG41" s="220">
        <v>1</v>
      </c>
      <c r="AH41" s="220"/>
      <c r="AI41" s="220"/>
      <c r="AJ41" s="220"/>
      <c r="AK41" s="220"/>
      <c r="AL41" s="220"/>
      <c r="AM41" s="221"/>
      <c r="AN41" s="228">
        <v>25</v>
      </c>
      <c r="AO41" s="201"/>
      <c r="AP41" s="201"/>
      <c r="AQ41" s="201"/>
      <c r="AR41" s="201"/>
      <c r="AS41" s="201"/>
      <c r="AT41" s="201"/>
      <c r="AU41" s="201"/>
      <c r="AV41" s="226"/>
    </row>
    <row r="42" spans="2:48" ht="16.149999999999999" customHeight="1">
      <c r="B42" s="30" t="s">
        <v>49</v>
      </c>
      <c r="C42" s="72" t="str">
        <f>VLOOKUP(B42,Translation!$A$15:$C$57,3,0)</f>
        <v>Materiales renovables locales como estructura principal</v>
      </c>
      <c r="D42" s="75" t="str">
        <f>IFERROR(IF(G42=0,Translation!$C$119,IF(H42=0,Translation!$C$118,"")),"")</f>
        <v/>
      </c>
      <c r="E42" s="201"/>
      <c r="F42" s="27" t="e">
        <f t="shared" si="6"/>
        <v>#N/A</v>
      </c>
      <c r="G42" s="28" t="e">
        <f t="shared" si="1"/>
        <v>#N/A</v>
      </c>
      <c r="H42" s="29" t="e">
        <f t="shared" si="2"/>
        <v>#N/A</v>
      </c>
      <c r="I42" s="82" t="str">
        <f t="shared" si="7"/>
        <v>A7.a</v>
      </c>
      <c r="J42" s="113">
        <v>1</v>
      </c>
      <c r="K42" s="114">
        <v>1</v>
      </c>
      <c r="L42" s="115">
        <v>1</v>
      </c>
      <c r="M42" s="219">
        <v>1</v>
      </c>
      <c r="N42" s="220">
        <v>1</v>
      </c>
      <c r="O42" s="220">
        <v>1</v>
      </c>
      <c r="P42" s="220">
        <v>1</v>
      </c>
      <c r="Q42" s="220">
        <v>1</v>
      </c>
      <c r="R42" s="220">
        <v>1</v>
      </c>
      <c r="S42" s="220">
        <v>1</v>
      </c>
      <c r="T42" s="220">
        <v>1</v>
      </c>
      <c r="U42" s="220">
        <v>1</v>
      </c>
      <c r="V42" s="220">
        <v>1</v>
      </c>
      <c r="W42" s="220">
        <v>1</v>
      </c>
      <c r="X42" s="220">
        <v>1</v>
      </c>
      <c r="Y42" s="220">
        <v>1</v>
      </c>
      <c r="Z42" s="220">
        <v>1</v>
      </c>
      <c r="AA42" s="220">
        <v>1</v>
      </c>
      <c r="AB42" s="220">
        <v>1</v>
      </c>
      <c r="AC42" s="220">
        <v>1</v>
      </c>
      <c r="AD42" s="221">
        <v>1</v>
      </c>
      <c r="AE42" s="227">
        <v>1</v>
      </c>
      <c r="AF42" s="220">
        <v>1</v>
      </c>
      <c r="AG42" s="220">
        <v>1</v>
      </c>
      <c r="AH42" s="220">
        <v>1</v>
      </c>
      <c r="AI42" s="220">
        <v>1</v>
      </c>
      <c r="AJ42" s="220">
        <v>1</v>
      </c>
      <c r="AK42" s="220">
        <v>1</v>
      </c>
      <c r="AL42" s="220">
        <v>1</v>
      </c>
      <c r="AM42" s="221">
        <v>1</v>
      </c>
      <c r="AN42" s="228">
        <v>26</v>
      </c>
      <c r="AO42" s="201"/>
      <c r="AP42" s="201"/>
      <c r="AQ42" s="201"/>
      <c r="AR42" s="201"/>
      <c r="AS42" s="201"/>
      <c r="AT42" s="201"/>
      <c r="AU42" s="201"/>
      <c r="AV42" s="226"/>
    </row>
    <row r="43" spans="2:48" ht="16.149999999999999" customHeight="1">
      <c r="B43" s="30" t="s">
        <v>50</v>
      </c>
      <c r="C43" s="72" t="str">
        <f>VLOOKUP(B43,Translation!$A$15:$C$57,3,0)</f>
        <v>Materiales renovables locales como materiales principales no estructurales</v>
      </c>
      <c r="D43" s="75" t="str">
        <f>IFERROR(IF(G43=0,Translation!$C$119,IF(H43=0,Translation!$C$118,"")),"")</f>
        <v/>
      </c>
      <c r="E43" s="201"/>
      <c r="F43" s="27" t="e">
        <f t="shared" si="6"/>
        <v>#N/A</v>
      </c>
      <c r="G43" s="28" t="e">
        <f t="shared" si="1"/>
        <v>#N/A</v>
      </c>
      <c r="H43" s="29" t="e">
        <f t="shared" si="2"/>
        <v>#N/A</v>
      </c>
      <c r="I43" s="82" t="str">
        <f t="shared" si="7"/>
        <v>A7.b</v>
      </c>
      <c r="J43" s="113">
        <v>1</v>
      </c>
      <c r="K43" s="114">
        <v>1</v>
      </c>
      <c r="L43" s="115">
        <v>1</v>
      </c>
      <c r="M43" s="219">
        <v>1</v>
      </c>
      <c r="N43" s="220">
        <v>1</v>
      </c>
      <c r="O43" s="220">
        <v>1</v>
      </c>
      <c r="P43" s="220">
        <v>1</v>
      </c>
      <c r="Q43" s="220">
        <v>1</v>
      </c>
      <c r="R43" s="220">
        <v>1</v>
      </c>
      <c r="S43" s="220">
        <v>1</v>
      </c>
      <c r="T43" s="220">
        <v>1</v>
      </c>
      <c r="U43" s="220">
        <v>1</v>
      </c>
      <c r="V43" s="220">
        <v>1</v>
      </c>
      <c r="W43" s="220">
        <v>1</v>
      </c>
      <c r="X43" s="220">
        <v>1</v>
      </c>
      <c r="Y43" s="220">
        <v>1</v>
      </c>
      <c r="Z43" s="220">
        <v>1</v>
      </c>
      <c r="AA43" s="220">
        <v>1</v>
      </c>
      <c r="AB43" s="220">
        <v>1</v>
      </c>
      <c r="AC43" s="220">
        <v>1</v>
      </c>
      <c r="AD43" s="221">
        <v>1</v>
      </c>
      <c r="AE43" s="227">
        <v>1</v>
      </c>
      <c r="AF43" s="220">
        <v>1</v>
      </c>
      <c r="AG43" s="220">
        <v>1</v>
      </c>
      <c r="AH43" s="220">
        <v>1</v>
      </c>
      <c r="AI43" s="220">
        <v>1</v>
      </c>
      <c r="AJ43" s="220">
        <v>1</v>
      </c>
      <c r="AK43" s="220">
        <v>1</v>
      </c>
      <c r="AL43" s="220">
        <v>1</v>
      </c>
      <c r="AM43" s="221">
        <v>1</v>
      </c>
      <c r="AN43" s="228">
        <v>27</v>
      </c>
      <c r="AO43" s="201"/>
      <c r="AP43" s="201"/>
      <c r="AQ43" s="201"/>
      <c r="AR43" s="201"/>
      <c r="AS43" s="201"/>
      <c r="AT43" s="201"/>
      <c r="AU43" s="201"/>
      <c r="AV43" s="226"/>
    </row>
    <row r="44" spans="2:48" ht="16.149999999999999" customHeight="1">
      <c r="B44" s="30" t="s">
        <v>51</v>
      </c>
      <c r="C44" s="72" t="str">
        <f>VLOOKUP(B44,Translation!$A$15:$C$57,3,0)</f>
        <v>Facilidad de mantenimiento</v>
      </c>
      <c r="D44" s="75" t="str">
        <f>IFERROR(IF(G44=0,Translation!$C$119,IF(H44=0,Translation!$C$118,"")),"")</f>
        <v/>
      </c>
      <c r="E44" s="201"/>
      <c r="F44" s="27" t="e">
        <f t="shared" si="6"/>
        <v>#N/A</v>
      </c>
      <c r="G44" s="28" t="e">
        <f t="shared" si="1"/>
        <v>#N/A</v>
      </c>
      <c r="H44" s="29" t="e">
        <f t="shared" si="2"/>
        <v>#N/A</v>
      </c>
      <c r="I44" s="82" t="str">
        <f t="shared" si="7"/>
        <v>A7.c</v>
      </c>
      <c r="J44" s="113">
        <v>1</v>
      </c>
      <c r="K44" s="114">
        <v>1</v>
      </c>
      <c r="L44" s="115">
        <v>1</v>
      </c>
      <c r="M44" s="219">
        <v>1</v>
      </c>
      <c r="N44" s="220">
        <v>1</v>
      </c>
      <c r="O44" s="220">
        <v>1</v>
      </c>
      <c r="P44" s="220">
        <v>1</v>
      </c>
      <c r="Q44" s="220">
        <v>1</v>
      </c>
      <c r="R44" s="220">
        <v>1</v>
      </c>
      <c r="S44" s="220">
        <v>1</v>
      </c>
      <c r="T44" s="220">
        <v>1</v>
      </c>
      <c r="U44" s="220">
        <v>1</v>
      </c>
      <c r="V44" s="220">
        <v>1</v>
      </c>
      <c r="W44" s="220">
        <v>1</v>
      </c>
      <c r="X44" s="220">
        <v>1</v>
      </c>
      <c r="Y44" s="220">
        <v>1</v>
      </c>
      <c r="Z44" s="220">
        <v>1</v>
      </c>
      <c r="AA44" s="220">
        <v>1</v>
      </c>
      <c r="AB44" s="220">
        <v>1</v>
      </c>
      <c r="AC44" s="220">
        <v>1</v>
      </c>
      <c r="AD44" s="221">
        <v>1</v>
      </c>
      <c r="AE44" s="227">
        <v>1</v>
      </c>
      <c r="AF44" s="220">
        <v>1</v>
      </c>
      <c r="AG44" s="220">
        <v>1</v>
      </c>
      <c r="AH44" s="220">
        <v>1</v>
      </c>
      <c r="AI44" s="220">
        <v>1</v>
      </c>
      <c r="AJ44" s="220">
        <v>1</v>
      </c>
      <c r="AK44" s="220">
        <v>1</v>
      </c>
      <c r="AL44" s="220">
        <v>1</v>
      </c>
      <c r="AM44" s="221">
        <v>1</v>
      </c>
      <c r="AN44" s="228">
        <v>28</v>
      </c>
      <c r="AO44" s="201"/>
      <c r="AP44" s="201"/>
      <c r="AQ44" s="201"/>
      <c r="AR44" s="201"/>
      <c r="AS44" s="201"/>
      <c r="AT44" s="201"/>
      <c r="AU44" s="201"/>
      <c r="AV44" s="226"/>
    </row>
    <row r="45" spans="2:48" ht="16.149999999999999" customHeight="1">
      <c r="B45" s="30" t="s">
        <v>52</v>
      </c>
      <c r="C45" s="72" t="str">
        <f>VLOOKUP(B45,Translation!$A$15:$C$57,3,0)</f>
        <v>Facilidad de desmontaje</v>
      </c>
      <c r="D45" s="75" t="str">
        <f>IFERROR(IF(G45=0,Translation!$C$119,IF(H45=0,Translation!$C$118,"")),"")</f>
        <v/>
      </c>
      <c r="E45" s="201"/>
      <c r="F45" s="27" t="e">
        <f t="shared" si="6"/>
        <v>#N/A</v>
      </c>
      <c r="G45" s="28" t="e">
        <f t="shared" si="1"/>
        <v>#N/A</v>
      </c>
      <c r="H45" s="29" t="e">
        <f t="shared" si="2"/>
        <v>#N/A</v>
      </c>
      <c r="I45" s="82" t="str">
        <f t="shared" si="7"/>
        <v>A7.d</v>
      </c>
      <c r="J45" s="113">
        <v>1</v>
      </c>
      <c r="K45" s="114">
        <v>1</v>
      </c>
      <c r="L45" s="115">
        <v>1</v>
      </c>
      <c r="M45" s="219">
        <v>1</v>
      </c>
      <c r="N45" s="220">
        <v>1</v>
      </c>
      <c r="O45" s="220">
        <v>1</v>
      </c>
      <c r="P45" s="220">
        <v>1</v>
      </c>
      <c r="Q45" s="220">
        <v>1</v>
      </c>
      <c r="R45" s="220">
        <v>1</v>
      </c>
      <c r="S45" s="220">
        <v>1</v>
      </c>
      <c r="T45" s="220">
        <v>1</v>
      </c>
      <c r="U45" s="220">
        <v>1</v>
      </c>
      <c r="V45" s="220">
        <v>1</v>
      </c>
      <c r="W45" s="220">
        <v>1</v>
      </c>
      <c r="X45" s="220">
        <v>1</v>
      </c>
      <c r="Y45" s="220">
        <v>1</v>
      </c>
      <c r="Z45" s="220">
        <v>1</v>
      </c>
      <c r="AA45" s="220">
        <v>1</v>
      </c>
      <c r="AB45" s="220">
        <v>1</v>
      </c>
      <c r="AC45" s="220">
        <v>1</v>
      </c>
      <c r="AD45" s="221">
        <v>1</v>
      </c>
      <c r="AE45" s="227">
        <v>1</v>
      </c>
      <c r="AF45" s="220">
        <v>1</v>
      </c>
      <c r="AG45" s="220">
        <v>1</v>
      </c>
      <c r="AH45" s="220">
        <v>1</v>
      </c>
      <c r="AI45" s="220">
        <v>1</v>
      </c>
      <c r="AJ45" s="220">
        <v>1</v>
      </c>
      <c r="AK45" s="220">
        <v>1</v>
      </c>
      <c r="AL45" s="220">
        <v>1</v>
      </c>
      <c r="AM45" s="221">
        <v>1</v>
      </c>
      <c r="AN45" s="228">
        <v>29</v>
      </c>
      <c r="AO45" s="201"/>
      <c r="AP45" s="201"/>
      <c r="AQ45" s="201"/>
      <c r="AR45" s="201"/>
      <c r="AS45" s="201"/>
      <c r="AT45" s="201"/>
      <c r="AU45" s="201"/>
      <c r="AV45" s="226"/>
    </row>
    <row r="46" spans="2:48" ht="16.149999999999999" customHeight="1">
      <c r="B46" s="30" t="s">
        <v>53</v>
      </c>
      <c r="C46" s="72" t="str">
        <f>VLOOKUP(B46,Translation!$A$15:$C$57,3,0)</f>
        <v>Techo verde</v>
      </c>
      <c r="D46" s="75" t="str">
        <f>IFERROR(IF(G46=0,Translation!$C$119,IF(H46=0,Translation!$C$118,"")),"")</f>
        <v/>
      </c>
      <c r="E46" s="201"/>
      <c r="F46" s="27" t="e">
        <f t="shared" si="6"/>
        <v>#N/A</v>
      </c>
      <c r="G46" s="28" t="e">
        <f t="shared" si="1"/>
        <v>#N/A</v>
      </c>
      <c r="H46" s="29" t="e">
        <f t="shared" si="2"/>
        <v>#N/A</v>
      </c>
      <c r="I46" s="82" t="str">
        <f t="shared" si="7"/>
        <v>A8.a</v>
      </c>
      <c r="J46" s="113">
        <v>1</v>
      </c>
      <c r="K46" s="114">
        <v>1</v>
      </c>
      <c r="L46" s="115">
        <v>1</v>
      </c>
      <c r="M46" s="219">
        <v>1</v>
      </c>
      <c r="N46" s="220"/>
      <c r="O46" s="220">
        <v>1</v>
      </c>
      <c r="P46" s="220"/>
      <c r="Q46" s="220">
        <v>1</v>
      </c>
      <c r="R46" s="220"/>
      <c r="S46" s="220">
        <v>1</v>
      </c>
      <c r="T46" s="220">
        <v>1</v>
      </c>
      <c r="U46" s="220">
        <v>1</v>
      </c>
      <c r="V46" s="220">
        <v>1</v>
      </c>
      <c r="W46" s="220">
        <v>1</v>
      </c>
      <c r="X46" s="220">
        <v>1</v>
      </c>
      <c r="Y46" s="220">
        <v>1</v>
      </c>
      <c r="Z46" s="220">
        <v>1</v>
      </c>
      <c r="AA46" s="220">
        <v>1</v>
      </c>
      <c r="AB46" s="220">
        <v>1</v>
      </c>
      <c r="AC46" s="220">
        <v>1</v>
      </c>
      <c r="AD46" s="221">
        <v>1</v>
      </c>
      <c r="AE46" s="227">
        <v>1</v>
      </c>
      <c r="AF46" s="220">
        <v>1</v>
      </c>
      <c r="AG46" s="220">
        <v>1</v>
      </c>
      <c r="AH46" s="220">
        <v>1</v>
      </c>
      <c r="AI46" s="220">
        <v>1</v>
      </c>
      <c r="AJ46" s="220">
        <v>1</v>
      </c>
      <c r="AK46" s="220">
        <v>1</v>
      </c>
      <c r="AL46" s="220">
        <v>1</v>
      </c>
      <c r="AM46" s="221">
        <v>1</v>
      </c>
      <c r="AN46" s="228">
        <v>30</v>
      </c>
      <c r="AO46" s="201"/>
      <c r="AP46" s="201"/>
      <c r="AQ46" s="201"/>
      <c r="AR46" s="201"/>
      <c r="AS46" s="201"/>
      <c r="AT46" s="201"/>
      <c r="AU46" s="201"/>
      <c r="AV46" s="226"/>
    </row>
    <row r="47" spans="2:48" ht="16.149999999999999" customHeight="1">
      <c r="B47" s="30" t="s">
        <v>54</v>
      </c>
      <c r="C47" s="72" t="str">
        <f>VLOOKUP(B47,Translation!$A$15:$C$57,3,0)</f>
        <v>Elementos constructivos expuestos a la lluvia sin metales pesados</v>
      </c>
      <c r="D47" s="75" t="str">
        <f>IFERROR(IF(G47=0,Translation!$C$119,IF(H47=0,Translation!$C$118,"")),"")</f>
        <v/>
      </c>
      <c r="E47" s="201"/>
      <c r="F47" s="27" t="e">
        <f t="shared" si="6"/>
        <v>#N/A</v>
      </c>
      <c r="G47" s="28" t="e">
        <f t="shared" si="1"/>
        <v>#N/A</v>
      </c>
      <c r="H47" s="29" t="e">
        <f t="shared" si="2"/>
        <v>#N/A</v>
      </c>
      <c r="I47" s="82" t="str">
        <f t="shared" si="7"/>
        <v>A8.b</v>
      </c>
      <c r="J47" s="113">
        <v>1</v>
      </c>
      <c r="K47" s="114">
        <v>1</v>
      </c>
      <c r="L47" s="115">
        <v>1</v>
      </c>
      <c r="M47" s="219">
        <v>1</v>
      </c>
      <c r="N47" s="220">
        <v>1</v>
      </c>
      <c r="O47" s="220">
        <v>1</v>
      </c>
      <c r="P47" s="220">
        <v>1</v>
      </c>
      <c r="Q47" s="220">
        <v>1</v>
      </c>
      <c r="R47" s="220">
        <v>1</v>
      </c>
      <c r="S47" s="220">
        <v>1</v>
      </c>
      <c r="T47" s="220">
        <v>1</v>
      </c>
      <c r="U47" s="220">
        <v>1</v>
      </c>
      <c r="V47" s="220">
        <v>1</v>
      </c>
      <c r="W47" s="220">
        <v>1</v>
      </c>
      <c r="X47" s="220">
        <v>1</v>
      </c>
      <c r="Y47" s="220">
        <v>1</v>
      </c>
      <c r="Z47" s="220">
        <v>1</v>
      </c>
      <c r="AA47" s="220">
        <v>1</v>
      </c>
      <c r="AB47" s="220">
        <v>1</v>
      </c>
      <c r="AC47" s="220">
        <v>1</v>
      </c>
      <c r="AD47" s="221">
        <v>1</v>
      </c>
      <c r="AE47" s="227">
        <v>1</v>
      </c>
      <c r="AF47" s="220">
        <v>1</v>
      </c>
      <c r="AG47" s="220">
        <v>1</v>
      </c>
      <c r="AH47" s="220">
        <v>1</v>
      </c>
      <c r="AI47" s="220">
        <v>1</v>
      </c>
      <c r="AJ47" s="220">
        <v>1</v>
      </c>
      <c r="AK47" s="220">
        <v>1</v>
      </c>
      <c r="AL47" s="220">
        <v>1</v>
      </c>
      <c r="AM47" s="221">
        <v>1</v>
      </c>
      <c r="AN47" s="228">
        <v>31</v>
      </c>
      <c r="AO47" s="201"/>
      <c r="AP47" s="201"/>
      <c r="AQ47" s="201"/>
      <c r="AR47" s="201"/>
      <c r="AS47" s="201"/>
      <c r="AT47" s="201"/>
      <c r="AU47" s="201"/>
      <c r="AV47" s="226"/>
    </row>
    <row r="48" spans="2:48" ht="16.149999999999999" customHeight="1">
      <c r="B48" s="30" t="s">
        <v>55</v>
      </c>
      <c r="C48" s="72" t="str">
        <f>VLOOKUP(B48,Translation!$A$15:$C$57,3,0)</f>
        <v>Sin protección química contra raíces en láminas de estanqueidad</v>
      </c>
      <c r="D48" s="75" t="str">
        <f>IFERROR(IF(G48=0,Translation!$C$119,IF(H48=0,Translation!$C$118,"")),"")</f>
        <v/>
      </c>
      <c r="E48" s="201"/>
      <c r="F48" s="27" t="e">
        <f t="shared" si="6"/>
        <v>#N/A</v>
      </c>
      <c r="G48" s="28" t="e">
        <f t="shared" si="1"/>
        <v>#N/A</v>
      </c>
      <c r="H48" s="29" t="e">
        <f t="shared" si="2"/>
        <v>#N/A</v>
      </c>
      <c r="I48" s="82" t="str">
        <f t="shared" si="7"/>
        <v>A8.c</v>
      </c>
      <c r="J48" s="113">
        <v>1</v>
      </c>
      <c r="K48" s="114">
        <v>1</v>
      </c>
      <c r="L48" s="115">
        <v>1</v>
      </c>
      <c r="M48" s="219">
        <v>1</v>
      </c>
      <c r="N48" s="220">
        <v>1</v>
      </c>
      <c r="O48" s="220">
        <v>1</v>
      </c>
      <c r="P48" s="220">
        <v>1</v>
      </c>
      <c r="Q48" s="220">
        <v>1</v>
      </c>
      <c r="R48" s="220">
        <v>1</v>
      </c>
      <c r="S48" s="220">
        <v>1</v>
      </c>
      <c r="T48" s="220">
        <v>1</v>
      </c>
      <c r="U48" s="220">
        <v>1</v>
      </c>
      <c r="V48" s="220">
        <v>1</v>
      </c>
      <c r="W48" s="220">
        <v>1</v>
      </c>
      <c r="X48" s="220">
        <v>1</v>
      </c>
      <c r="Y48" s="220">
        <v>1</v>
      </c>
      <c r="Z48" s="220">
        <v>1</v>
      </c>
      <c r="AA48" s="220">
        <v>1</v>
      </c>
      <c r="AB48" s="220">
        <v>1</v>
      </c>
      <c r="AC48" s="220">
        <v>1</v>
      </c>
      <c r="AD48" s="221">
        <v>1</v>
      </c>
      <c r="AE48" s="227">
        <v>1</v>
      </c>
      <c r="AF48" s="220">
        <v>1</v>
      </c>
      <c r="AG48" s="220">
        <v>1</v>
      </c>
      <c r="AH48" s="220">
        <v>1</v>
      </c>
      <c r="AI48" s="220">
        <v>1</v>
      </c>
      <c r="AJ48" s="220">
        <v>1</v>
      </c>
      <c r="AK48" s="220">
        <v>1</v>
      </c>
      <c r="AL48" s="220">
        <v>1</v>
      </c>
      <c r="AM48" s="221">
        <v>1</v>
      </c>
      <c r="AN48" s="228">
        <v>32</v>
      </c>
      <c r="AO48" s="201"/>
      <c r="AP48" s="201"/>
      <c r="AQ48" s="201"/>
      <c r="AR48" s="201"/>
      <c r="AS48" s="201"/>
      <c r="AT48" s="201"/>
      <c r="AU48" s="201"/>
      <c r="AV48" s="226"/>
    </row>
    <row r="49" spans="2:48" ht="16.149999999999999" customHeight="1">
      <c r="B49" s="30" t="s">
        <v>56</v>
      </c>
      <c r="C49" s="72" t="str">
        <f>VLOOKUP(B49,Translation!$A$15:$C$57,3,0)</f>
        <v>Protección contra el ruido</v>
      </c>
      <c r="D49" s="75" t="str">
        <f>IFERROR(IF(G49=0,Translation!$C$119,IF(H49=0,Translation!$C$118,"")),"")</f>
        <v/>
      </c>
      <c r="E49" s="201"/>
      <c r="F49" s="27" t="e">
        <f t="shared" si="6"/>
        <v>#N/A</v>
      </c>
      <c r="G49" s="28" t="e">
        <f t="shared" si="1"/>
        <v>#N/A</v>
      </c>
      <c r="H49" s="29" t="e">
        <f t="shared" si="2"/>
        <v>#N/A</v>
      </c>
      <c r="I49" s="82" t="str">
        <f t="shared" si="7"/>
        <v>A9.a</v>
      </c>
      <c r="J49" s="113">
        <v>1</v>
      </c>
      <c r="K49" s="114">
        <v>1</v>
      </c>
      <c r="L49" s="115">
        <v>1</v>
      </c>
      <c r="M49" s="219">
        <v>1</v>
      </c>
      <c r="N49" s="220">
        <v>1</v>
      </c>
      <c r="O49" s="220">
        <v>1</v>
      </c>
      <c r="P49" s="220">
        <v>1</v>
      </c>
      <c r="Q49" s="220">
        <v>1</v>
      </c>
      <c r="R49" s="220">
        <v>1</v>
      </c>
      <c r="S49" s="220">
        <v>1</v>
      </c>
      <c r="T49" s="220">
        <v>1</v>
      </c>
      <c r="U49" s="220">
        <v>1</v>
      </c>
      <c r="V49" s="220">
        <v>1</v>
      </c>
      <c r="W49" s="220">
        <v>1</v>
      </c>
      <c r="X49" s="220">
        <v>1</v>
      </c>
      <c r="Y49" s="220">
        <v>1</v>
      </c>
      <c r="Z49" s="220">
        <v>1</v>
      </c>
      <c r="AA49" s="220">
        <v>1</v>
      </c>
      <c r="AB49" s="220">
        <v>1</v>
      </c>
      <c r="AC49" s="220">
        <v>1</v>
      </c>
      <c r="AD49" s="221">
        <v>1</v>
      </c>
      <c r="AE49" s="227">
        <v>1</v>
      </c>
      <c r="AF49" s="220">
        <v>1</v>
      </c>
      <c r="AG49" s="220">
        <v>1</v>
      </c>
      <c r="AH49" s="220">
        <v>1</v>
      </c>
      <c r="AI49" s="220">
        <v>1</v>
      </c>
      <c r="AJ49" s="220">
        <v>1</v>
      </c>
      <c r="AK49" s="220">
        <v>1</v>
      </c>
      <c r="AL49" s="220">
        <v>1</v>
      </c>
      <c r="AM49" s="221">
        <v>1</v>
      </c>
      <c r="AN49" s="228">
        <v>33</v>
      </c>
      <c r="AO49" s="201"/>
      <c r="AP49" s="201"/>
      <c r="AQ49" s="201"/>
      <c r="AR49" s="201"/>
      <c r="AS49" s="201"/>
      <c r="AT49" s="201"/>
      <c r="AU49" s="201"/>
      <c r="AV49" s="226"/>
    </row>
    <row r="50" spans="2:48" ht="16.149999999999999" customHeight="1">
      <c r="B50" s="30" t="s">
        <v>57</v>
      </c>
      <c r="C50" s="72" t="str">
        <f>VLOOKUP(B50,Translation!$A$15:$C$57,3,0)</f>
        <v>Sin biocidas en espacios interiores</v>
      </c>
      <c r="D50" s="75" t="str">
        <f>IFERROR(IF(G50=0,Translation!$C$119,IF(H50=0,Translation!$C$118,"")),"")</f>
        <v/>
      </c>
      <c r="E50" s="201"/>
      <c r="F50" s="27" t="e">
        <f t="shared" si="6"/>
        <v>#N/A</v>
      </c>
      <c r="G50" s="28" t="e">
        <f t="shared" si="1"/>
        <v>#N/A</v>
      </c>
      <c r="H50" s="29" t="e">
        <f t="shared" si="2"/>
        <v>#N/A</v>
      </c>
      <c r="I50" s="82" t="str">
        <f t="shared" si="7"/>
        <v>A9.b</v>
      </c>
      <c r="J50" s="113">
        <v>1</v>
      </c>
      <c r="K50" s="114">
        <v>1</v>
      </c>
      <c r="L50" s="115">
        <v>1</v>
      </c>
      <c r="M50" s="219">
        <v>1</v>
      </c>
      <c r="N50" s="220">
        <v>1</v>
      </c>
      <c r="O50" s="220">
        <v>1</v>
      </c>
      <c r="P50" s="220">
        <v>1</v>
      </c>
      <c r="Q50" s="220">
        <v>1</v>
      </c>
      <c r="R50" s="220">
        <v>1</v>
      </c>
      <c r="S50" s="220">
        <v>1</v>
      </c>
      <c r="T50" s="220">
        <v>1</v>
      </c>
      <c r="U50" s="220">
        <v>1</v>
      </c>
      <c r="V50" s="220">
        <v>1</v>
      </c>
      <c r="W50" s="220">
        <v>1</v>
      </c>
      <c r="X50" s="220">
        <v>1</v>
      </c>
      <c r="Y50" s="220">
        <v>1</v>
      </c>
      <c r="Z50" s="220">
        <v>1</v>
      </c>
      <c r="AA50" s="220">
        <v>1</v>
      </c>
      <c r="AB50" s="220">
        <v>1</v>
      </c>
      <c r="AC50" s="220">
        <v>1</v>
      </c>
      <c r="AD50" s="221">
        <v>1</v>
      </c>
      <c r="AE50" s="227">
        <v>1</v>
      </c>
      <c r="AF50" s="220">
        <v>1</v>
      </c>
      <c r="AG50" s="220">
        <v>1</v>
      </c>
      <c r="AH50" s="220">
        <v>1</v>
      </c>
      <c r="AI50" s="220">
        <v>1</v>
      </c>
      <c r="AJ50" s="220">
        <v>1</v>
      </c>
      <c r="AK50" s="220">
        <v>1</v>
      </c>
      <c r="AL50" s="220">
        <v>1</v>
      </c>
      <c r="AM50" s="221">
        <v>1</v>
      </c>
      <c r="AN50" s="228">
        <v>34</v>
      </c>
      <c r="AO50" s="201"/>
      <c r="AP50" s="201"/>
      <c r="AQ50" s="201"/>
      <c r="AR50" s="201"/>
      <c r="AS50" s="201"/>
      <c r="AT50" s="201"/>
      <c r="AU50" s="201"/>
      <c r="AV50" s="226"/>
    </row>
    <row r="51" spans="2:48" ht="16.149999999999999" customHeight="1">
      <c r="B51" s="30" t="s">
        <v>58</v>
      </c>
      <c r="C51" s="72" t="str">
        <f>VLOOKUP(B51,Translation!$A$15:$C$57,3,0)</f>
        <v>Aislación de las tuberías de distribución</v>
      </c>
      <c r="D51" s="75" t="str">
        <f>IFERROR(IF(G51=0,Translation!$C$119,IF(H51=0,Translation!$C$118,"")),"")</f>
        <v/>
      </c>
      <c r="E51" s="201"/>
      <c r="F51" s="27" t="e">
        <f t="shared" si="6"/>
        <v>#N/A</v>
      </c>
      <c r="G51" s="28" t="e">
        <f t="shared" si="1"/>
        <v>#N/A</v>
      </c>
      <c r="H51" s="29" t="e">
        <f t="shared" si="2"/>
        <v>#N/A</v>
      </c>
      <c r="I51" s="82" t="str">
        <f t="shared" si="7"/>
        <v>T1.a</v>
      </c>
      <c r="J51" s="113">
        <v>1</v>
      </c>
      <c r="K51" s="114">
        <v>1</v>
      </c>
      <c r="L51" s="115">
        <v>1</v>
      </c>
      <c r="M51" s="219">
        <v>1</v>
      </c>
      <c r="N51" s="220">
        <v>1</v>
      </c>
      <c r="O51" s="220">
        <v>1</v>
      </c>
      <c r="P51" s="220">
        <v>1</v>
      </c>
      <c r="Q51" s="220">
        <v>1</v>
      </c>
      <c r="R51" s="220">
        <v>1</v>
      </c>
      <c r="S51" s="220">
        <v>1</v>
      </c>
      <c r="T51" s="220">
        <v>1</v>
      </c>
      <c r="U51" s="220">
        <v>1</v>
      </c>
      <c r="V51" s="220">
        <v>1</v>
      </c>
      <c r="W51" s="220">
        <v>1</v>
      </c>
      <c r="X51" s="220">
        <v>1</v>
      </c>
      <c r="Y51" s="220">
        <v>1</v>
      </c>
      <c r="Z51" s="220">
        <v>1</v>
      </c>
      <c r="AA51" s="220">
        <v>1</v>
      </c>
      <c r="AB51" s="220">
        <v>1</v>
      </c>
      <c r="AC51" s="220">
        <v>1</v>
      </c>
      <c r="AD51" s="221">
        <v>1</v>
      </c>
      <c r="AE51" s="227">
        <v>1</v>
      </c>
      <c r="AF51" s="220">
        <v>1</v>
      </c>
      <c r="AG51" s="220">
        <v>1</v>
      </c>
      <c r="AH51" s="220">
        <v>1</v>
      </c>
      <c r="AI51" s="220">
        <v>1</v>
      </c>
      <c r="AJ51" s="220">
        <v>1</v>
      </c>
      <c r="AK51" s="220">
        <v>1</v>
      </c>
      <c r="AL51" s="220">
        <v>1</v>
      </c>
      <c r="AM51" s="221">
        <v>1</v>
      </c>
      <c r="AN51" s="228">
        <v>35</v>
      </c>
      <c r="AO51" s="201"/>
      <c r="AP51" s="201"/>
      <c r="AQ51" s="201"/>
      <c r="AR51" s="201"/>
      <c r="AS51" s="201"/>
      <c r="AT51" s="201"/>
      <c r="AU51" s="201"/>
      <c r="AV51" s="226"/>
    </row>
    <row r="52" spans="2:48" ht="16.149999999999999" customHeight="1">
      <c r="B52" s="30" t="s">
        <v>59</v>
      </c>
      <c r="C52" s="72" t="str">
        <f>VLOOKUP(B52,Translation!$A$15:$C$57,3,0)</f>
        <v>Superficie de cubierta útil con paneles fotovoltaicos</v>
      </c>
      <c r="D52" s="75" t="str">
        <f>IFERROR(IF(G52=0,Translation!$C$119,IF(H52=0,Translation!$C$118,"")),"")</f>
        <v/>
      </c>
      <c r="E52" s="201"/>
      <c r="F52" s="27" t="e">
        <f t="shared" si="6"/>
        <v>#N/A</v>
      </c>
      <c r="G52" s="28" t="e">
        <f t="shared" si="1"/>
        <v>#N/A</v>
      </c>
      <c r="H52" s="29" t="e">
        <f t="shared" si="2"/>
        <v>#N/A</v>
      </c>
      <c r="I52" s="82" t="str">
        <f t="shared" si="7"/>
        <v>T2.a</v>
      </c>
      <c r="J52" s="113">
        <v>1</v>
      </c>
      <c r="K52" s="114">
        <v>1</v>
      </c>
      <c r="L52" s="115">
        <v>1</v>
      </c>
      <c r="M52" s="219">
        <v>1</v>
      </c>
      <c r="N52" s="220">
        <v>1</v>
      </c>
      <c r="O52" s="220">
        <v>1</v>
      </c>
      <c r="P52" s="220">
        <v>1</v>
      </c>
      <c r="Q52" s="220">
        <v>1</v>
      </c>
      <c r="R52" s="220">
        <v>1</v>
      </c>
      <c r="S52" s="220">
        <v>1</v>
      </c>
      <c r="T52" s="220">
        <v>1</v>
      </c>
      <c r="U52" s="220">
        <v>1</v>
      </c>
      <c r="V52" s="220">
        <v>1</v>
      </c>
      <c r="W52" s="220">
        <v>1</v>
      </c>
      <c r="X52" s="220">
        <v>1</v>
      </c>
      <c r="Y52" s="220">
        <v>1</v>
      </c>
      <c r="Z52" s="220">
        <v>1</v>
      </c>
      <c r="AA52" s="220">
        <v>1</v>
      </c>
      <c r="AB52" s="220">
        <v>1</v>
      </c>
      <c r="AC52" s="220">
        <v>1</v>
      </c>
      <c r="AD52" s="221">
        <v>1</v>
      </c>
      <c r="AE52" s="227">
        <v>1</v>
      </c>
      <c r="AF52" s="220">
        <v>1</v>
      </c>
      <c r="AG52" s="220">
        <v>1</v>
      </c>
      <c r="AH52" s="220">
        <v>1</v>
      </c>
      <c r="AI52" s="220">
        <v>1</v>
      </c>
      <c r="AJ52" s="220">
        <v>1</v>
      </c>
      <c r="AK52" s="220">
        <v>1</v>
      </c>
      <c r="AL52" s="220">
        <v>1</v>
      </c>
      <c r="AM52" s="221">
        <v>1</v>
      </c>
      <c r="AN52" s="228">
        <v>36</v>
      </c>
      <c r="AO52" s="201"/>
      <c r="AP52" s="201"/>
      <c r="AQ52" s="201"/>
      <c r="AR52" s="201"/>
      <c r="AS52" s="201"/>
      <c r="AT52" s="201"/>
      <c r="AU52" s="201"/>
      <c r="AV52" s="226"/>
    </row>
    <row r="53" spans="2:48" ht="16.149999999999999" customHeight="1">
      <c r="B53" s="30" t="s">
        <v>60</v>
      </c>
      <c r="C53" s="72" t="str">
        <f>VLOOKUP(B53,Translation!$A$15:$C$57,3,0)</f>
        <v>Filtración del aire de suministro</v>
      </c>
      <c r="D53" s="75" t="str">
        <f>IFERROR(IF(G53=0,Translation!$C$119,IF(H53=0,Translation!$C$118,"")),"")</f>
        <v/>
      </c>
      <c r="E53" s="201"/>
      <c r="F53" s="27" t="e">
        <f t="shared" si="6"/>
        <v>#N/A</v>
      </c>
      <c r="G53" s="28" t="e">
        <f t="shared" si="1"/>
        <v>#N/A</v>
      </c>
      <c r="H53" s="29" t="e">
        <f t="shared" si="2"/>
        <v>#N/A</v>
      </c>
      <c r="I53" s="82" t="str">
        <f t="shared" si="7"/>
        <v>T4.a</v>
      </c>
      <c r="J53" s="113">
        <v>1</v>
      </c>
      <c r="K53" s="114">
        <v>0</v>
      </c>
      <c r="L53" s="115">
        <v>0</v>
      </c>
      <c r="M53" s="219">
        <v>1</v>
      </c>
      <c r="N53" s="220">
        <v>1</v>
      </c>
      <c r="O53" s="220">
        <v>1</v>
      </c>
      <c r="P53" s="220">
        <v>1</v>
      </c>
      <c r="Q53" s="220">
        <v>1</v>
      </c>
      <c r="R53" s="220">
        <v>1</v>
      </c>
      <c r="S53" s="220">
        <v>1</v>
      </c>
      <c r="T53" s="220">
        <v>1</v>
      </c>
      <c r="U53" s="220">
        <v>1</v>
      </c>
      <c r="V53" s="220">
        <v>1</v>
      </c>
      <c r="W53" s="220">
        <v>1</v>
      </c>
      <c r="X53" s="220">
        <v>1</v>
      </c>
      <c r="Y53" s="220">
        <v>1</v>
      </c>
      <c r="Z53" s="220">
        <v>1</v>
      </c>
      <c r="AA53" s="220">
        <v>1</v>
      </c>
      <c r="AB53" s="220">
        <v>1</v>
      </c>
      <c r="AC53" s="220">
        <v>1</v>
      </c>
      <c r="AD53" s="221">
        <v>1</v>
      </c>
      <c r="AE53" s="227">
        <v>1</v>
      </c>
      <c r="AF53" s="220">
        <v>1</v>
      </c>
      <c r="AG53" s="220">
        <v>1</v>
      </c>
      <c r="AH53" s="220">
        <v>1</v>
      </c>
      <c r="AI53" s="220">
        <v>1</v>
      </c>
      <c r="AJ53" s="220">
        <v>1</v>
      </c>
      <c r="AK53" s="220">
        <v>1</v>
      </c>
      <c r="AL53" s="220">
        <v>1</v>
      </c>
      <c r="AM53" s="221">
        <v>1</v>
      </c>
      <c r="AN53" s="228">
        <v>37</v>
      </c>
      <c r="AO53" s="201"/>
      <c r="AP53" s="201"/>
      <c r="AQ53" s="201"/>
      <c r="AR53" s="201"/>
      <c r="AS53" s="201"/>
      <c r="AT53" s="201"/>
      <c r="AU53" s="201"/>
      <c r="AV53" s="226"/>
    </row>
    <row r="54" spans="2:48" ht="16.149999999999999" customHeight="1">
      <c r="B54" s="30" t="s">
        <v>61</v>
      </c>
      <c r="C54" s="72" t="str">
        <f>VLOOKUP(B54,Translation!$A$15:$C$57,3,0)</f>
        <v>Sistema de control automatizado de la ventilación</v>
      </c>
      <c r="D54" s="75" t="str">
        <f>IFERROR(IF(G54=0,Translation!$C$119,IF(H54=0,Translation!$C$118,"")),"")</f>
        <v/>
      </c>
      <c r="E54" s="201"/>
      <c r="F54" s="27" t="e">
        <f t="shared" ref="F54" si="8">G54*H54</f>
        <v>#N/A</v>
      </c>
      <c r="G54" s="28" t="e">
        <f t="shared" si="1"/>
        <v>#N/A</v>
      </c>
      <c r="H54" s="29" t="e">
        <f t="shared" si="2"/>
        <v>#N/A</v>
      </c>
      <c r="I54" s="82" t="str">
        <f t="shared" ref="I54" si="9">B54</f>
        <v>T4.b</v>
      </c>
      <c r="J54" s="113">
        <v>0</v>
      </c>
      <c r="K54" s="114">
        <v>1</v>
      </c>
      <c r="L54" s="115">
        <v>1</v>
      </c>
      <c r="M54" s="219">
        <v>1</v>
      </c>
      <c r="N54" s="220">
        <v>1</v>
      </c>
      <c r="O54" s="220">
        <v>1</v>
      </c>
      <c r="P54" s="220">
        <v>1</v>
      </c>
      <c r="Q54" s="220">
        <v>1</v>
      </c>
      <c r="R54" s="220">
        <v>1</v>
      </c>
      <c r="S54" s="220">
        <v>1</v>
      </c>
      <c r="T54" s="220">
        <v>1</v>
      </c>
      <c r="U54" s="220">
        <v>1</v>
      </c>
      <c r="V54" s="220">
        <v>1</v>
      </c>
      <c r="W54" s="220">
        <v>1</v>
      </c>
      <c r="X54" s="220">
        <v>1</v>
      </c>
      <c r="Y54" s="220">
        <v>1</v>
      </c>
      <c r="Z54" s="220">
        <v>1</v>
      </c>
      <c r="AA54" s="220">
        <v>1</v>
      </c>
      <c r="AB54" s="220">
        <v>1</v>
      </c>
      <c r="AC54" s="220">
        <v>1</v>
      </c>
      <c r="AD54" s="221">
        <v>1</v>
      </c>
      <c r="AE54" s="227">
        <v>1</v>
      </c>
      <c r="AF54" s="220">
        <v>1</v>
      </c>
      <c r="AG54" s="220">
        <v>1</v>
      </c>
      <c r="AH54" s="220">
        <v>1</v>
      </c>
      <c r="AI54" s="220">
        <v>1</v>
      </c>
      <c r="AJ54" s="220">
        <v>1</v>
      </c>
      <c r="AK54" s="220">
        <v>1</v>
      </c>
      <c r="AL54" s="220">
        <v>1</v>
      </c>
      <c r="AM54" s="221">
        <v>1</v>
      </c>
      <c r="AN54" s="228">
        <v>38</v>
      </c>
      <c r="AO54" s="201"/>
      <c r="AP54" s="201"/>
      <c r="AQ54" s="201"/>
      <c r="AR54" s="201"/>
      <c r="AS54" s="201"/>
      <c r="AT54" s="201"/>
      <c r="AU54" s="201"/>
      <c r="AV54" s="226"/>
    </row>
    <row r="55" spans="2:48" ht="16.149999999999999" customHeight="1">
      <c r="B55" s="30" t="s">
        <v>62</v>
      </c>
      <c r="C55" s="72" t="str">
        <f>VLOOKUP(B55,Translation!$A$15:$C$57,3,0)</f>
        <v>Freecooling</v>
      </c>
      <c r="D55" s="75" t="str">
        <f>IFERROR(IF(G55=0,Translation!$C$119,IF(H55=0,Translation!$C$118,"")),"")</f>
        <v/>
      </c>
      <c r="E55" s="201"/>
      <c r="F55" s="27" t="e">
        <f t="shared" si="6"/>
        <v>#N/A</v>
      </c>
      <c r="G55" s="28" t="e">
        <f t="shared" si="1"/>
        <v>#N/A</v>
      </c>
      <c r="H55" s="29" t="e">
        <f t="shared" si="2"/>
        <v>#N/A</v>
      </c>
      <c r="I55" s="82" t="str">
        <f t="shared" si="7"/>
        <v>T5.a</v>
      </c>
      <c r="J55" s="126">
        <f>IF(OR($D$10=M17,$D$10=N17,$D$10=O17,$D$10=P17,$D$10=Q17,$D$10=R17,$D$10=S17,$D$10=T17,$D$10=U17,$D$10=AE17,$D$10=AF17,$D$10=AG17,$D$10=AH17),1,0)</f>
        <v>0</v>
      </c>
      <c r="K55" s="114">
        <v>1</v>
      </c>
      <c r="L55" s="115">
        <v>1</v>
      </c>
      <c r="M55" s="219">
        <v>1</v>
      </c>
      <c r="N55" s="220">
        <v>1</v>
      </c>
      <c r="O55" s="220">
        <v>1</v>
      </c>
      <c r="P55" s="220">
        <v>1</v>
      </c>
      <c r="Q55" s="220">
        <v>1</v>
      </c>
      <c r="R55" s="220">
        <v>1</v>
      </c>
      <c r="S55" s="220">
        <v>1</v>
      </c>
      <c r="T55" s="220">
        <v>1</v>
      </c>
      <c r="U55" s="220">
        <v>1</v>
      </c>
      <c r="V55" s="220">
        <v>1</v>
      </c>
      <c r="W55" s="220">
        <v>1</v>
      </c>
      <c r="X55" s="220">
        <v>1</v>
      </c>
      <c r="Y55" s="220">
        <v>1</v>
      </c>
      <c r="Z55" s="220">
        <v>1</v>
      </c>
      <c r="AA55" s="220">
        <v>1</v>
      </c>
      <c r="AB55" s="220">
        <v>1</v>
      </c>
      <c r="AC55" s="220">
        <v>1</v>
      </c>
      <c r="AD55" s="221">
        <v>1</v>
      </c>
      <c r="AE55" s="227">
        <v>1</v>
      </c>
      <c r="AF55" s="220">
        <v>1</v>
      </c>
      <c r="AG55" s="220">
        <v>1</v>
      </c>
      <c r="AH55" s="220">
        <v>1</v>
      </c>
      <c r="AI55" s="220">
        <v>1</v>
      </c>
      <c r="AJ55" s="220">
        <v>1</v>
      </c>
      <c r="AK55" s="220">
        <v>1</v>
      </c>
      <c r="AL55" s="220">
        <v>1</v>
      </c>
      <c r="AM55" s="221">
        <v>1</v>
      </c>
      <c r="AN55" s="228">
        <v>39</v>
      </c>
      <c r="AO55" s="201"/>
      <c r="AP55" s="201"/>
      <c r="AQ55" s="201"/>
      <c r="AR55" s="201"/>
      <c r="AS55" s="201"/>
      <c r="AT55" s="201"/>
      <c r="AU55" s="201"/>
      <c r="AV55" s="226"/>
    </row>
    <row r="56" spans="2:48" ht="16.149999999999999" customHeight="1">
      <c r="B56" s="30" t="s">
        <v>63</v>
      </c>
      <c r="C56" s="72" t="str">
        <f>VLOOKUP(B56,Translation!$A$15:$C$57,3,0)</f>
        <v>Refrigeración activa con humidificación</v>
      </c>
      <c r="D56" s="75" t="str">
        <f>IFERROR(IF(G56=0,Translation!$C$119,IF(H56=0,Translation!$C$118,"")),"")</f>
        <v/>
      </c>
      <c r="E56" s="201"/>
      <c r="F56" s="27" t="e">
        <f t="shared" si="6"/>
        <v>#N/A</v>
      </c>
      <c r="G56" s="28" t="e">
        <f t="shared" si="1"/>
        <v>#N/A</v>
      </c>
      <c r="H56" s="29" t="e">
        <f t="shared" si="2"/>
        <v>#N/A</v>
      </c>
      <c r="I56" s="82" t="str">
        <f t="shared" si="7"/>
        <v>T5.b</v>
      </c>
      <c r="J56" s="113">
        <v>1</v>
      </c>
      <c r="K56" s="114">
        <v>1</v>
      </c>
      <c r="L56" s="115">
        <v>1</v>
      </c>
      <c r="M56" s="219"/>
      <c r="N56" s="220">
        <v>1</v>
      </c>
      <c r="O56" s="220"/>
      <c r="P56" s="220">
        <v>1</v>
      </c>
      <c r="Q56" s="220"/>
      <c r="R56" s="220">
        <v>1</v>
      </c>
      <c r="S56" s="220"/>
      <c r="T56" s="220">
        <v>1</v>
      </c>
      <c r="U56" s="220"/>
      <c r="V56" s="220"/>
      <c r="W56" s="220"/>
      <c r="X56" s="220"/>
      <c r="Y56" s="220"/>
      <c r="Z56" s="220"/>
      <c r="AA56" s="220"/>
      <c r="AB56" s="220"/>
      <c r="AC56" s="220"/>
      <c r="AD56" s="221"/>
      <c r="AE56" s="227">
        <v>1</v>
      </c>
      <c r="AF56" s="220">
        <v>1</v>
      </c>
      <c r="AG56" s="220">
        <v>1</v>
      </c>
      <c r="AH56" s="220">
        <v>1</v>
      </c>
      <c r="AI56" s="220"/>
      <c r="AJ56" s="220"/>
      <c r="AK56" s="220"/>
      <c r="AL56" s="220"/>
      <c r="AM56" s="221"/>
      <c r="AN56" s="228">
        <v>40</v>
      </c>
      <c r="AO56" s="201"/>
      <c r="AP56" s="201"/>
      <c r="AQ56" s="201"/>
      <c r="AR56" s="201"/>
      <c r="AS56" s="201"/>
      <c r="AT56" s="201"/>
      <c r="AU56" s="201"/>
      <c r="AV56" s="226"/>
    </row>
    <row r="57" spans="2:48" ht="16.149999999999999" customHeight="1">
      <c r="B57" s="30" t="s">
        <v>64</v>
      </c>
      <c r="C57" s="72" t="str">
        <f>VLOOKUP(B57,Translation!$A$15:$C$57,3,0)</f>
        <v>Captar y utilizar el agua de lluvia</v>
      </c>
      <c r="D57" s="75" t="str">
        <f>IFERROR(IF(G57=0,Translation!$C$119,IF(H57=0,Translation!$C$118,"")),"")</f>
        <v/>
      </c>
      <c r="E57" s="201"/>
      <c r="F57" s="27" t="e">
        <f t="shared" si="6"/>
        <v>#N/A</v>
      </c>
      <c r="G57" s="28" t="e">
        <f t="shared" si="1"/>
        <v>#N/A</v>
      </c>
      <c r="H57" s="29" t="e">
        <f t="shared" si="2"/>
        <v>#N/A</v>
      </c>
      <c r="I57" s="82" t="str">
        <f t="shared" si="7"/>
        <v>T6.a</v>
      </c>
      <c r="J57" s="113">
        <v>1</v>
      </c>
      <c r="K57" s="114">
        <v>1</v>
      </c>
      <c r="L57" s="115">
        <v>1</v>
      </c>
      <c r="M57" s="219">
        <v>1</v>
      </c>
      <c r="N57" s="220">
        <v>1</v>
      </c>
      <c r="O57" s="220">
        <v>1</v>
      </c>
      <c r="P57" s="220">
        <v>1</v>
      </c>
      <c r="Q57" s="220">
        <v>1</v>
      </c>
      <c r="R57" s="220">
        <v>1</v>
      </c>
      <c r="S57" s="220">
        <v>1</v>
      </c>
      <c r="T57" s="220">
        <v>1</v>
      </c>
      <c r="U57" s="220">
        <v>1</v>
      </c>
      <c r="V57" s="220">
        <v>1</v>
      </c>
      <c r="W57" s="220">
        <v>1</v>
      </c>
      <c r="X57" s="220">
        <v>1</v>
      </c>
      <c r="Y57" s="220">
        <v>1</v>
      </c>
      <c r="Z57" s="220">
        <v>1</v>
      </c>
      <c r="AA57" s="220">
        <v>1</v>
      </c>
      <c r="AB57" s="220">
        <v>1</v>
      </c>
      <c r="AC57" s="220">
        <v>1</v>
      </c>
      <c r="AD57" s="221">
        <v>1</v>
      </c>
      <c r="AE57" s="227">
        <v>1</v>
      </c>
      <c r="AF57" s="220">
        <v>1</v>
      </c>
      <c r="AG57" s="220">
        <v>1</v>
      </c>
      <c r="AH57" s="220">
        <v>1</v>
      </c>
      <c r="AI57" s="220">
        <v>1</v>
      </c>
      <c r="AJ57" s="220">
        <v>1</v>
      </c>
      <c r="AK57" s="220">
        <v>1</v>
      </c>
      <c r="AL57" s="220">
        <v>1</v>
      </c>
      <c r="AM57" s="221">
        <v>1</v>
      </c>
      <c r="AN57" s="228">
        <v>41</v>
      </c>
      <c r="AO57" s="201"/>
      <c r="AP57" s="201"/>
      <c r="AQ57" s="201"/>
      <c r="AR57" s="201"/>
      <c r="AS57" s="201"/>
      <c r="AT57" s="201"/>
      <c r="AU57" s="201"/>
      <c r="AV57" s="226"/>
    </row>
    <row r="58" spans="2:48" ht="16.149999999999999" customHeight="1">
      <c r="B58" s="30" t="s">
        <v>65</v>
      </c>
      <c r="C58" s="72" t="str">
        <f>VLOOKUP(B58,Translation!$A$15:$C$57,3,0)</f>
        <v>Uso de aguas grises</v>
      </c>
      <c r="D58" s="75" t="str">
        <f>IFERROR(IF(G58=0,Translation!$C$119,IF(H58=0,Translation!$C$118,"")),"")</f>
        <v/>
      </c>
      <c r="E58" s="201"/>
      <c r="F58" s="27" t="e">
        <f t="shared" si="6"/>
        <v>#N/A</v>
      </c>
      <c r="G58" s="28" t="e">
        <f t="shared" si="1"/>
        <v>#N/A</v>
      </c>
      <c r="H58" s="29" t="e">
        <f t="shared" si="2"/>
        <v>#N/A</v>
      </c>
      <c r="I58" s="82" t="str">
        <f t="shared" si="7"/>
        <v>T6.b</v>
      </c>
      <c r="J58" s="113">
        <v>1</v>
      </c>
      <c r="K58" s="114">
        <v>1</v>
      </c>
      <c r="L58" s="115">
        <v>1</v>
      </c>
      <c r="M58" s="219">
        <v>1</v>
      </c>
      <c r="N58" s="220">
        <v>1</v>
      </c>
      <c r="O58" s="220">
        <v>1</v>
      </c>
      <c r="P58" s="220">
        <v>1</v>
      </c>
      <c r="Q58" s="220">
        <v>1</v>
      </c>
      <c r="R58" s="220">
        <v>1</v>
      </c>
      <c r="S58" s="220">
        <v>1</v>
      </c>
      <c r="T58" s="220">
        <v>1</v>
      </c>
      <c r="U58" s="220">
        <v>1</v>
      </c>
      <c r="V58" s="220">
        <v>1</v>
      </c>
      <c r="W58" s="220">
        <v>1</v>
      </c>
      <c r="X58" s="220">
        <v>1</v>
      </c>
      <c r="Y58" s="220">
        <v>1</v>
      </c>
      <c r="Z58" s="220">
        <v>1</v>
      </c>
      <c r="AA58" s="220">
        <v>1</v>
      </c>
      <c r="AB58" s="220">
        <v>1</v>
      </c>
      <c r="AC58" s="220">
        <v>1</v>
      </c>
      <c r="AD58" s="221">
        <v>1</v>
      </c>
      <c r="AE58" s="227">
        <v>1</v>
      </c>
      <c r="AF58" s="220">
        <v>1</v>
      </c>
      <c r="AG58" s="220">
        <v>1</v>
      </c>
      <c r="AH58" s="220">
        <v>1</v>
      </c>
      <c r="AI58" s="220">
        <v>1</v>
      </c>
      <c r="AJ58" s="220">
        <v>1</v>
      </c>
      <c r="AK58" s="220">
        <v>1</v>
      </c>
      <c r="AL58" s="220">
        <v>1</v>
      </c>
      <c r="AM58" s="221">
        <v>1</v>
      </c>
      <c r="AN58" s="228">
        <v>42</v>
      </c>
      <c r="AO58" s="201"/>
      <c r="AP58" s="201"/>
      <c r="AQ58" s="201"/>
      <c r="AR58" s="201"/>
      <c r="AS58" s="201"/>
      <c r="AT58" s="201"/>
      <c r="AU58" s="201"/>
      <c r="AV58" s="226"/>
    </row>
    <row r="59" spans="2:48" ht="16.149999999999999" customHeight="1">
      <c r="B59" s="30" t="s">
        <v>66</v>
      </c>
      <c r="C59" s="72" t="str">
        <f>VLOOKUP(B59,Translation!$A$15:$C$57,3,0)</f>
        <v>Pequeña planta de tratamiento de aguas</v>
      </c>
      <c r="D59" s="75" t="str">
        <f>IFERROR(IF(G59=0,Translation!$C$119,IF(H59=0,Translation!$C$118,"")),"")</f>
        <v/>
      </c>
      <c r="E59" s="201"/>
      <c r="F59" s="27" t="e">
        <f t="shared" si="6"/>
        <v>#N/A</v>
      </c>
      <c r="G59" s="28" t="e">
        <f t="shared" si="1"/>
        <v>#N/A</v>
      </c>
      <c r="H59" s="29" t="e">
        <f t="shared" si="2"/>
        <v>#N/A</v>
      </c>
      <c r="I59" s="82" t="str">
        <f t="shared" si="7"/>
        <v>T6.c</v>
      </c>
      <c r="J59" s="113">
        <v>1</v>
      </c>
      <c r="K59" s="114">
        <v>1</v>
      </c>
      <c r="L59" s="115">
        <v>1</v>
      </c>
      <c r="M59" s="219">
        <v>1</v>
      </c>
      <c r="N59" s="220">
        <v>1</v>
      </c>
      <c r="O59" s="220">
        <v>1</v>
      </c>
      <c r="P59" s="220">
        <v>1</v>
      </c>
      <c r="Q59" s="220">
        <v>1</v>
      </c>
      <c r="R59" s="220">
        <v>1</v>
      </c>
      <c r="S59" s="220">
        <v>1</v>
      </c>
      <c r="T59" s="220">
        <v>1</v>
      </c>
      <c r="U59" s="220">
        <v>1</v>
      </c>
      <c r="V59" s="220">
        <v>1</v>
      </c>
      <c r="W59" s="220">
        <v>1</v>
      </c>
      <c r="X59" s="220">
        <v>1</v>
      </c>
      <c r="Y59" s="220">
        <v>1</v>
      </c>
      <c r="Z59" s="220">
        <v>1</v>
      </c>
      <c r="AA59" s="220">
        <v>1</v>
      </c>
      <c r="AB59" s="220">
        <v>1</v>
      </c>
      <c r="AC59" s="220">
        <v>1</v>
      </c>
      <c r="AD59" s="221">
        <v>1</v>
      </c>
      <c r="AE59" s="227"/>
      <c r="AF59" s="220"/>
      <c r="AG59" s="220"/>
      <c r="AH59" s="220"/>
      <c r="AI59" s="220"/>
      <c r="AJ59" s="220"/>
      <c r="AK59" s="220"/>
      <c r="AL59" s="220"/>
      <c r="AM59" s="221"/>
      <c r="AN59" s="228">
        <v>43</v>
      </c>
      <c r="AO59" s="201"/>
      <c r="AP59" s="201"/>
      <c r="AQ59" s="201"/>
      <c r="AR59" s="201"/>
      <c r="AS59" s="201"/>
      <c r="AT59" s="201"/>
      <c r="AU59" s="201"/>
      <c r="AV59" s="226"/>
    </row>
    <row r="60" spans="2:48" ht="16.149999999999999" customHeight="1">
      <c r="B60" s="30" t="s">
        <v>67</v>
      </c>
      <c r="C60" s="72" t="str">
        <f>VLOOKUP(B60,Translation!$A$15:$C$57,3,0)</f>
        <v>Control de todas las energías</v>
      </c>
      <c r="D60" s="75" t="str">
        <f>IFERROR(IF(G60=0,Translation!$C$119,IF(H60=0,Translation!$C$118,"")),"")</f>
        <v/>
      </c>
      <c r="E60" s="201"/>
      <c r="F60" s="27" t="e">
        <f t="shared" si="6"/>
        <v>#N/A</v>
      </c>
      <c r="G60" s="28" t="e">
        <f>HLOOKUP($G$17,$J$17:$L$61,AN60,0)</f>
        <v>#N/A</v>
      </c>
      <c r="H60" s="29" t="e">
        <f t="shared" si="2"/>
        <v>#N/A</v>
      </c>
      <c r="I60" s="82" t="str">
        <f t="shared" si="7"/>
        <v>O2.a</v>
      </c>
      <c r="J60" s="113">
        <v>1</v>
      </c>
      <c r="K60" s="114">
        <v>0</v>
      </c>
      <c r="L60" s="115">
        <v>1</v>
      </c>
      <c r="M60" s="219">
        <v>1</v>
      </c>
      <c r="N60" s="220">
        <v>1</v>
      </c>
      <c r="O60" s="220">
        <v>1</v>
      </c>
      <c r="P60" s="220">
        <v>1</v>
      </c>
      <c r="Q60" s="220">
        <v>1</v>
      </c>
      <c r="R60" s="220">
        <v>1</v>
      </c>
      <c r="S60" s="220">
        <v>1</v>
      </c>
      <c r="T60" s="220">
        <v>1</v>
      </c>
      <c r="U60" s="220">
        <v>1</v>
      </c>
      <c r="V60" s="220">
        <v>1</v>
      </c>
      <c r="W60" s="220">
        <v>1</v>
      </c>
      <c r="X60" s="220">
        <v>1</v>
      </c>
      <c r="Y60" s="220">
        <v>1</v>
      </c>
      <c r="Z60" s="220">
        <v>1</v>
      </c>
      <c r="AA60" s="220">
        <v>1</v>
      </c>
      <c r="AB60" s="220">
        <v>1</v>
      </c>
      <c r="AC60" s="220">
        <v>1</v>
      </c>
      <c r="AD60" s="221">
        <v>1</v>
      </c>
      <c r="AE60" s="227">
        <v>1</v>
      </c>
      <c r="AF60" s="220">
        <v>1</v>
      </c>
      <c r="AG60" s="220">
        <v>1</v>
      </c>
      <c r="AH60" s="220">
        <v>1</v>
      </c>
      <c r="AI60" s="220">
        <v>1</v>
      </c>
      <c r="AJ60" s="220">
        <v>1</v>
      </c>
      <c r="AK60" s="220">
        <v>1</v>
      </c>
      <c r="AL60" s="220">
        <v>1</v>
      </c>
      <c r="AM60" s="221">
        <v>1</v>
      </c>
      <c r="AN60" s="228">
        <v>44</v>
      </c>
      <c r="AO60" s="201"/>
      <c r="AP60" s="201"/>
      <c r="AQ60" s="201"/>
      <c r="AR60" s="201"/>
      <c r="AS60" s="201"/>
      <c r="AT60" s="201"/>
      <c r="AU60" s="201"/>
      <c r="AV60" s="226"/>
    </row>
    <row r="61" spans="2:48" ht="16.149999999999999" customHeight="1" thickBot="1">
      <c r="B61" s="32" t="s">
        <v>68</v>
      </c>
      <c r="C61" s="73" t="str">
        <f>VLOOKUP(B61,Translation!$A$15:$C$57,3,0)</f>
        <v>Control de temperatura y humedad</v>
      </c>
      <c r="D61" s="76" t="str">
        <f>IFERROR(IF(G61=0,Translation!$C$119,IF(H61=0,Translation!$C$118,"")),"")</f>
        <v/>
      </c>
      <c r="E61" s="201"/>
      <c r="F61" s="93" t="e">
        <f t="shared" si="6"/>
        <v>#N/A</v>
      </c>
      <c r="G61" s="28" t="e">
        <f t="shared" si="1"/>
        <v>#N/A</v>
      </c>
      <c r="H61" s="94" t="e">
        <f t="shared" si="2"/>
        <v>#N/A</v>
      </c>
      <c r="I61" s="82" t="str">
        <f t="shared" si="7"/>
        <v>O2.b</v>
      </c>
      <c r="J61" s="116">
        <v>1</v>
      </c>
      <c r="K61" s="117">
        <v>1</v>
      </c>
      <c r="L61" s="234">
        <v>1</v>
      </c>
      <c r="M61" s="235">
        <v>1</v>
      </c>
      <c r="N61" s="236">
        <v>1</v>
      </c>
      <c r="O61" s="236">
        <v>1</v>
      </c>
      <c r="P61" s="236">
        <v>1</v>
      </c>
      <c r="Q61" s="236">
        <v>1</v>
      </c>
      <c r="R61" s="236">
        <v>1</v>
      </c>
      <c r="S61" s="236">
        <v>1</v>
      </c>
      <c r="T61" s="236">
        <v>1</v>
      </c>
      <c r="U61" s="236">
        <v>1</v>
      </c>
      <c r="V61" s="236">
        <v>1</v>
      </c>
      <c r="W61" s="236">
        <v>1</v>
      </c>
      <c r="X61" s="236">
        <v>1</v>
      </c>
      <c r="Y61" s="236">
        <v>1</v>
      </c>
      <c r="Z61" s="236">
        <v>1</v>
      </c>
      <c r="AA61" s="236">
        <v>1</v>
      </c>
      <c r="AB61" s="236">
        <v>1</v>
      </c>
      <c r="AC61" s="236">
        <v>1</v>
      </c>
      <c r="AD61" s="237">
        <v>1</v>
      </c>
      <c r="AE61" s="238">
        <v>1</v>
      </c>
      <c r="AF61" s="236">
        <v>1</v>
      </c>
      <c r="AG61" s="236">
        <v>1</v>
      </c>
      <c r="AH61" s="236">
        <v>1</v>
      </c>
      <c r="AI61" s="236">
        <v>1</v>
      </c>
      <c r="AJ61" s="236">
        <v>1</v>
      </c>
      <c r="AK61" s="236">
        <v>1</v>
      </c>
      <c r="AL61" s="236">
        <v>1</v>
      </c>
      <c r="AM61" s="237">
        <v>1</v>
      </c>
      <c r="AN61" s="239">
        <v>45</v>
      </c>
      <c r="AO61" s="201"/>
      <c r="AP61" s="201"/>
      <c r="AQ61" s="201"/>
      <c r="AR61" s="201"/>
      <c r="AS61" s="201"/>
      <c r="AT61" s="201"/>
      <c r="AU61" s="201"/>
      <c r="AV61" s="226"/>
    </row>
    <row r="62" spans="2:48" ht="18.75" customHeight="1">
      <c r="B62" s="201"/>
      <c r="C62" s="201"/>
      <c r="D62" s="201"/>
      <c r="E62" s="201"/>
      <c r="F62" s="95"/>
      <c r="G62" s="96"/>
      <c r="H62" s="97"/>
      <c r="I62" s="98"/>
      <c r="J62" s="240"/>
      <c r="K62" s="241"/>
      <c r="L62" s="242"/>
      <c r="M62" s="99" t="e">
        <f>SUMPRODUCT($F$18:$F$35,M18:M35)</f>
        <v>#N/A</v>
      </c>
      <c r="N62" s="100" t="e">
        <f t="shared" ref="N62:AM62" si="10">SUMPRODUCT($F$18:$F$35,N18:N35)</f>
        <v>#N/A</v>
      </c>
      <c r="O62" s="100" t="e">
        <f t="shared" si="10"/>
        <v>#N/A</v>
      </c>
      <c r="P62" s="100" t="e">
        <f t="shared" si="10"/>
        <v>#N/A</v>
      </c>
      <c r="Q62" s="100" t="e">
        <f t="shared" si="10"/>
        <v>#N/A</v>
      </c>
      <c r="R62" s="100" t="e">
        <f t="shared" si="10"/>
        <v>#N/A</v>
      </c>
      <c r="S62" s="100" t="e">
        <f t="shared" si="10"/>
        <v>#N/A</v>
      </c>
      <c r="T62" s="100" t="e">
        <f t="shared" si="10"/>
        <v>#N/A</v>
      </c>
      <c r="U62" s="100" t="e">
        <f t="shared" si="10"/>
        <v>#N/A</v>
      </c>
      <c r="V62" s="100" t="e">
        <f t="shared" si="10"/>
        <v>#N/A</v>
      </c>
      <c r="W62" s="100" t="e">
        <f t="shared" si="10"/>
        <v>#N/A</v>
      </c>
      <c r="X62" s="100" t="e">
        <f t="shared" si="10"/>
        <v>#N/A</v>
      </c>
      <c r="Y62" s="100" t="e">
        <f t="shared" si="10"/>
        <v>#N/A</v>
      </c>
      <c r="Z62" s="100" t="e">
        <f t="shared" si="10"/>
        <v>#N/A</v>
      </c>
      <c r="AA62" s="100" t="e">
        <f t="shared" si="10"/>
        <v>#N/A</v>
      </c>
      <c r="AB62" s="100" t="e">
        <f t="shared" si="10"/>
        <v>#N/A</v>
      </c>
      <c r="AC62" s="100" t="e">
        <f t="shared" si="10"/>
        <v>#N/A</v>
      </c>
      <c r="AD62" s="101" t="e">
        <f>SUMPRODUCT($F$18:$F$35,AD18:AD35)</f>
        <v>#N/A</v>
      </c>
      <c r="AE62" s="102" t="e">
        <f>SUMPRODUCT($F$18:$F$35,AE18:AE35)</f>
        <v>#N/A</v>
      </c>
      <c r="AF62" s="100" t="e">
        <f t="shared" si="10"/>
        <v>#N/A</v>
      </c>
      <c r="AG62" s="100" t="e">
        <f t="shared" si="10"/>
        <v>#N/A</v>
      </c>
      <c r="AH62" s="100" t="e">
        <f t="shared" si="10"/>
        <v>#N/A</v>
      </c>
      <c r="AI62" s="100" t="e">
        <f t="shared" si="10"/>
        <v>#N/A</v>
      </c>
      <c r="AJ62" s="100" t="e">
        <f t="shared" si="10"/>
        <v>#N/A</v>
      </c>
      <c r="AK62" s="100" t="e">
        <f t="shared" si="10"/>
        <v>#N/A</v>
      </c>
      <c r="AL62" s="100" t="e">
        <f t="shared" si="10"/>
        <v>#N/A</v>
      </c>
      <c r="AM62" s="101" t="e">
        <f t="shared" si="10"/>
        <v>#N/A</v>
      </c>
      <c r="AN62" s="103">
        <v>46</v>
      </c>
      <c r="AO62" s="201"/>
      <c r="AP62" s="201"/>
      <c r="AQ62" s="201"/>
      <c r="AR62" s="201"/>
      <c r="AS62" s="201"/>
      <c r="AT62" s="201"/>
      <c r="AU62" s="201"/>
      <c r="AV62" s="226"/>
    </row>
    <row r="63" spans="2:48" ht="18.75" customHeight="1" thickBot="1">
      <c r="B63" s="201"/>
      <c r="C63" s="201"/>
      <c r="D63" s="201"/>
      <c r="E63" s="201"/>
      <c r="F63" s="86"/>
      <c r="G63" s="87"/>
      <c r="H63" s="88"/>
      <c r="I63" s="83"/>
      <c r="J63" s="243"/>
      <c r="K63" s="244"/>
      <c r="L63" s="245"/>
      <c r="M63" s="39" t="e">
        <f>SUMPRODUCT($F$38:$F$61,M38:M61)</f>
        <v>#N/A</v>
      </c>
      <c r="N63" s="40" t="e">
        <f t="shared" ref="N63:AM63" si="11">SUMPRODUCT($F$38:$F$61,N38:N61)</f>
        <v>#N/A</v>
      </c>
      <c r="O63" s="40" t="e">
        <f t="shared" si="11"/>
        <v>#N/A</v>
      </c>
      <c r="P63" s="40" t="e">
        <f t="shared" si="11"/>
        <v>#N/A</v>
      </c>
      <c r="Q63" s="40" t="e">
        <f t="shared" si="11"/>
        <v>#N/A</v>
      </c>
      <c r="R63" s="40" t="e">
        <f t="shared" si="11"/>
        <v>#N/A</v>
      </c>
      <c r="S63" s="40" t="e">
        <f t="shared" si="11"/>
        <v>#N/A</v>
      </c>
      <c r="T63" s="40" t="e">
        <f t="shared" si="11"/>
        <v>#N/A</v>
      </c>
      <c r="U63" s="40" t="e">
        <f t="shared" si="11"/>
        <v>#N/A</v>
      </c>
      <c r="V63" s="40" t="e">
        <f t="shared" si="11"/>
        <v>#N/A</v>
      </c>
      <c r="W63" s="40" t="e">
        <f t="shared" si="11"/>
        <v>#N/A</v>
      </c>
      <c r="X63" s="40" t="e">
        <f t="shared" si="11"/>
        <v>#N/A</v>
      </c>
      <c r="Y63" s="40" t="e">
        <f t="shared" si="11"/>
        <v>#N/A</v>
      </c>
      <c r="Z63" s="40" t="e">
        <f t="shared" si="11"/>
        <v>#N/A</v>
      </c>
      <c r="AA63" s="40" t="e">
        <f t="shared" si="11"/>
        <v>#N/A</v>
      </c>
      <c r="AB63" s="40" t="e">
        <f t="shared" si="11"/>
        <v>#N/A</v>
      </c>
      <c r="AC63" s="40" t="e">
        <f t="shared" si="11"/>
        <v>#N/A</v>
      </c>
      <c r="AD63" s="41" t="e">
        <f t="shared" si="11"/>
        <v>#N/A</v>
      </c>
      <c r="AE63" s="77" t="e">
        <f>SUMPRODUCT($F$38:$F$61,AE38:AE61)</f>
        <v>#N/A</v>
      </c>
      <c r="AF63" s="40" t="e">
        <f>SUMPRODUCT($F$38:$F$61,AF38:AF61)</f>
        <v>#N/A</v>
      </c>
      <c r="AG63" s="40" t="e">
        <f t="shared" si="11"/>
        <v>#N/A</v>
      </c>
      <c r="AH63" s="40" t="e">
        <f t="shared" si="11"/>
        <v>#N/A</v>
      </c>
      <c r="AI63" s="40" t="e">
        <f t="shared" si="11"/>
        <v>#N/A</v>
      </c>
      <c r="AJ63" s="40" t="e">
        <f t="shared" si="11"/>
        <v>#N/A</v>
      </c>
      <c r="AK63" s="40" t="e">
        <f t="shared" si="11"/>
        <v>#N/A</v>
      </c>
      <c r="AL63" s="40" t="e">
        <f t="shared" si="11"/>
        <v>#N/A</v>
      </c>
      <c r="AM63" s="41" t="e">
        <f t="shared" si="11"/>
        <v>#N/A</v>
      </c>
      <c r="AN63" s="92">
        <v>47</v>
      </c>
      <c r="AO63" s="201"/>
      <c r="AP63" s="201"/>
      <c r="AQ63" s="201"/>
      <c r="AR63" s="201"/>
      <c r="AS63" s="201"/>
      <c r="AT63" s="201"/>
      <c r="AU63" s="201"/>
      <c r="AV63" s="226"/>
    </row>
    <row r="64" spans="2:48">
      <c r="B64" s="201"/>
      <c r="C64" s="201"/>
      <c r="D64" s="201"/>
      <c r="E64" s="201"/>
      <c r="F64" s="201"/>
      <c r="G64" s="201"/>
      <c r="H64" s="201"/>
      <c r="I64" s="201"/>
      <c r="J64" s="127" t="s">
        <v>69</v>
      </c>
      <c r="K64"/>
      <c r="L64" s="201"/>
      <c r="M64" s="201"/>
      <c r="N64" s="201"/>
      <c r="O64" s="201"/>
      <c r="P64" s="201"/>
      <c r="Q64" s="226"/>
      <c r="R64" s="226"/>
      <c r="S64" s="201"/>
      <c r="T64" s="201"/>
      <c r="U64" s="201"/>
      <c r="V64" s="201"/>
      <c r="W64" s="201"/>
      <c r="X64" s="201"/>
      <c r="Y64" s="201"/>
      <c r="Z64" s="201"/>
      <c r="AA64" s="201"/>
      <c r="AB64" s="201"/>
      <c r="AC64" s="201"/>
      <c r="AD64" s="201"/>
      <c r="AE64" s="201"/>
      <c r="AF64" s="201"/>
      <c r="AG64" s="201"/>
      <c r="AH64" s="201"/>
      <c r="AI64" s="201"/>
      <c r="AJ64" s="201"/>
      <c r="AK64" s="226"/>
      <c r="AL64" s="226"/>
      <c r="AM64" s="226"/>
      <c r="AN64" s="226"/>
      <c r="AO64" s="226"/>
      <c r="AP64" s="226"/>
      <c r="AQ64" s="226"/>
      <c r="AR64" s="226"/>
      <c r="AS64" s="226"/>
      <c r="AT64" s="201"/>
      <c r="AU64" s="226"/>
      <c r="AV64" s="226"/>
    </row>
    <row r="65" spans="2:48">
      <c r="B65" s="201"/>
      <c r="C65" s="201"/>
      <c r="D65" s="201"/>
      <c r="E65" s="201"/>
      <c r="F65" s="201"/>
      <c r="G65" s="201"/>
      <c r="H65" s="201"/>
      <c r="I65" s="201"/>
      <c r="J65" s="201"/>
      <c r="K65"/>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row>
    <row r="66" spans="2:48">
      <c r="B66" s="201"/>
      <c r="C66" s="201"/>
      <c r="D66" s="201"/>
      <c r="E66" s="201"/>
      <c r="F66" s="201"/>
      <c r="G66" s="201"/>
      <c r="H66" s="201"/>
      <c r="I66" s="201"/>
      <c r="J66" s="201"/>
      <c r="K66"/>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row>
    <row r="67" spans="2:48">
      <c r="B67" s="201"/>
      <c r="C67" s="201"/>
      <c r="D67" s="201"/>
      <c r="E67" s="201"/>
      <c r="F67" s="201"/>
      <c r="G67" s="201"/>
      <c r="H67" s="201"/>
      <c r="I67" s="201"/>
      <c r="J67" s="201"/>
      <c r="K67"/>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c r="AO67" s="201"/>
      <c r="AP67" s="201"/>
      <c r="AQ67" s="201"/>
      <c r="AR67" s="201"/>
      <c r="AS67" s="201"/>
      <c r="AT67" s="201"/>
      <c r="AU67" s="201"/>
      <c r="AV67" s="201"/>
    </row>
    <row r="68" spans="2:48">
      <c r="B68" s="201"/>
      <c r="C68" s="201"/>
      <c r="D68" s="201"/>
      <c r="E68" s="201"/>
      <c r="F68" s="201"/>
      <c r="G68" s="201"/>
      <c r="H68" s="201"/>
      <c r="I68" s="201"/>
      <c r="J68" s="201"/>
      <c r="K68"/>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201"/>
      <c r="AU68" s="201"/>
      <c r="AV68" s="201"/>
    </row>
    <row r="69" spans="2:48">
      <c r="B69" s="201"/>
      <c r="C69" s="201"/>
      <c r="D69" s="201"/>
      <c r="E69" s="201"/>
      <c r="F69" s="201"/>
      <c r="G69" s="201"/>
      <c r="H69" s="201"/>
      <c r="I69" s="201"/>
      <c r="J69" s="201"/>
      <c r="K69"/>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201"/>
      <c r="AL69" s="201"/>
      <c r="AM69" s="201"/>
      <c r="AN69" s="201"/>
      <c r="AO69" s="201"/>
      <c r="AP69" s="201"/>
      <c r="AQ69" s="201"/>
      <c r="AR69" s="201"/>
      <c r="AS69" s="201"/>
      <c r="AT69" s="201"/>
      <c r="AU69" s="201"/>
      <c r="AV69" s="201"/>
    </row>
    <row r="70" spans="2:48">
      <c r="B70" s="201"/>
      <c r="C70" s="201"/>
      <c r="D70" s="201"/>
      <c r="E70" s="201"/>
      <c r="F70" s="201"/>
      <c r="G70" s="201"/>
      <c r="H70" s="201"/>
      <c r="I70" s="201"/>
      <c r="J70" s="201"/>
      <c r="K70"/>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row>
    <row r="71" spans="2:48">
      <c r="B71" s="201"/>
      <c r="C71" s="201"/>
      <c r="D71" s="201"/>
      <c r="E71" s="201"/>
      <c r="F71" s="201"/>
      <c r="G71" s="201"/>
      <c r="H71" s="201"/>
      <c r="I71" s="201"/>
      <c r="J71" s="201"/>
      <c r="K71"/>
      <c r="L71" s="201"/>
      <c r="M71" s="201"/>
      <c r="N71" s="201"/>
      <c r="O71" s="201"/>
      <c r="P71" s="201"/>
      <c r="Q71" s="201"/>
      <c r="R71" s="201"/>
      <c r="S71" s="201"/>
      <c r="T71" s="201"/>
      <c r="U71" s="201"/>
      <c r="V71" s="201"/>
      <c r="W71" s="201"/>
      <c r="X71" s="201"/>
      <c r="Y71" s="201"/>
      <c r="Z71" s="201"/>
      <c r="AA71" s="201"/>
      <c r="AB71" s="201"/>
      <c r="AC71" s="201"/>
      <c r="AD71" s="201"/>
      <c r="AE71" s="201"/>
      <c r="AF71" s="201"/>
      <c r="AG71" s="201"/>
      <c r="AH71" s="201"/>
      <c r="AI71" s="201"/>
      <c r="AJ71" s="201"/>
      <c r="AK71" s="201"/>
      <c r="AL71" s="201"/>
      <c r="AM71" s="201"/>
      <c r="AN71" s="201"/>
      <c r="AO71" s="201"/>
      <c r="AP71" s="201"/>
      <c r="AQ71" s="201"/>
      <c r="AR71" s="201"/>
      <c r="AS71" s="201"/>
      <c r="AT71" s="201"/>
      <c r="AU71" s="201"/>
      <c r="AV71" s="201"/>
    </row>
    <row r="72" spans="2:48">
      <c r="B72" s="201"/>
      <c r="C72" s="201"/>
      <c r="D72" s="201"/>
      <c r="E72" s="201"/>
      <c r="F72" s="201"/>
      <c r="G72" s="201"/>
      <c r="H72" s="201"/>
      <c r="I72" s="201"/>
      <c r="J72" s="201"/>
      <c r="K72"/>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row>
    <row r="73" spans="2:48">
      <c r="B73" s="201"/>
      <c r="C73" s="201"/>
      <c r="D73" s="201"/>
      <c r="E73" s="201"/>
      <c r="F73" s="201"/>
      <c r="G73" s="201"/>
      <c r="H73" s="201"/>
      <c r="I73" s="201"/>
      <c r="J73" s="201"/>
      <c r="K73"/>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row>
    <row r="74" spans="2:48">
      <c r="B74" s="201"/>
      <c r="C74" s="201"/>
      <c r="D74" s="201"/>
      <c r="E74" s="201"/>
      <c r="F74" s="201"/>
      <c r="G74" s="201"/>
      <c r="H74" s="201"/>
      <c r="I74" s="201"/>
      <c r="J74" s="201"/>
      <c r="K74"/>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1"/>
      <c r="AS74" s="201"/>
      <c r="AT74" s="201"/>
      <c r="AU74" s="201"/>
      <c r="AV74" s="201"/>
    </row>
    <row r="75" spans="2:48">
      <c r="B75" s="201"/>
      <c r="C75" s="201"/>
      <c r="D75" s="201"/>
      <c r="E75" s="201"/>
      <c r="F75" s="201"/>
      <c r="G75" s="201"/>
      <c r="H75" s="201"/>
      <c r="I75" s="201"/>
      <c r="J75" s="201"/>
      <c r="K75"/>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c r="AR75" s="201"/>
      <c r="AS75" s="201"/>
      <c r="AT75" s="201"/>
      <c r="AU75" s="201"/>
      <c r="AV75" s="201"/>
    </row>
  </sheetData>
  <sheetProtection algorithmName="SHA-512" hashValue="+W/3JbqwSZXTiZ/uzZZ2zLwCFptCIkGZ5GPI0KlD/1nFEfdvYWS9wJRBChlU5SYFu8lp/t+gofRkKo1fEK2H6w==" saltValue="kTDMhplgl7eR8oc8LAzmsw==" spinCount="100000" sheet="1" objects="1" scenarios="1"/>
  <mergeCells count="15">
    <mergeCell ref="F16:F17"/>
    <mergeCell ref="B36:C36"/>
    <mergeCell ref="B37:C37"/>
    <mergeCell ref="B17:C17"/>
    <mergeCell ref="B3:C4"/>
    <mergeCell ref="D13:D14"/>
    <mergeCell ref="AN16:AN17"/>
    <mergeCell ref="M16:AD16"/>
    <mergeCell ref="AE16:AM16"/>
    <mergeCell ref="H13:H14"/>
    <mergeCell ref="I13:I14"/>
    <mergeCell ref="J13:J14"/>
    <mergeCell ref="K15:L15"/>
    <mergeCell ref="I16:I17"/>
    <mergeCell ref="J16:L16"/>
  </mergeCells>
  <conditionalFormatting sqref="B18:C35">
    <cfRule type="expression" dxfId="14" priority="5">
      <formula>IF(OR(ISBLANK($D$7),ISBLANK($D$9),ISBLANK($D$10)),1,0)</formula>
    </cfRule>
  </conditionalFormatting>
  <conditionalFormatting sqref="B38:C61">
    <cfRule type="expression" dxfId="13" priority="1">
      <formula>IF(OR(ISBLANK($D$7),ISBLANK($D$9),ISBLANK($D$10)),1,0)</formula>
    </cfRule>
  </conditionalFormatting>
  <conditionalFormatting sqref="B18:D35">
    <cfRule type="expression" dxfId="12" priority="19">
      <formula>IF($F18=0,1,0)</formula>
    </cfRule>
  </conditionalFormatting>
  <conditionalFormatting sqref="B38:D61">
    <cfRule type="expression" dxfId="11" priority="2">
      <formula>IF($F38=0,1,0)</formula>
    </cfRule>
  </conditionalFormatting>
  <dataValidations count="2">
    <dataValidation type="list" allowBlank="1" showInputMessage="1" showErrorMessage="1" sqref="D9" xr:uid="{7DC85A1E-8BF1-485C-904E-B499053BCA71}">
      <formula1>LST_Country</formula1>
    </dataValidation>
    <dataValidation type="list" allowBlank="1" showInputMessage="1" showErrorMessage="1" sqref="D7" xr:uid="{10EB33CA-0FCC-43BF-96F1-4B31CE62B09C}">
      <formula1>LST_Typ</formula1>
    </dataValidation>
  </dataValidations>
  <hyperlinks>
    <hyperlink ref="D4" location="PreCheck!A1" display="PreCheck!A1" xr:uid="{9AAD33A1-023E-447A-8533-C525DFDC8A10}"/>
    <hyperlink ref="E10" r:id="rId1" display="https://a945717.fmphost.com/fmi/webd" xr:uid="{6F98617E-1148-40BF-A1FD-6F6C80F1ECA8}"/>
  </hyperlinks>
  <pageMargins left="0.70866141732283472" right="0.70866141732283472" top="0.78740157480314965" bottom="0.78740157480314965" header="0.31496062992125984" footer="0.31496062992125984"/>
  <pageSetup paperSize="9" scale="75" orientation="portrait" r:id="rId2"/>
  <ignoredErrors>
    <ignoredError sqref="D4"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B1546E4-DCE1-4C75-9A26-B2ADE9536FA3}">
          <x14:formula1>
            <xm:f>IF(ISBLANK($D$9),LST_Empty,IF($D$9=Lists!$B$23,Lists!$C$2:$C$10,Lists!$B$2:$B$20))</xm:f>
          </x14:formula1>
          <xm:sqref>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0983E-F16E-4660-A85C-DCE88849C1C8}">
  <dimension ref="A1:C41"/>
  <sheetViews>
    <sheetView showGridLines="0" topLeftCell="A13" workbookViewId="0">
      <selection activeCell="H27" sqref="H27"/>
    </sheetView>
  </sheetViews>
  <sheetFormatPr defaultColWidth="11.42578125" defaultRowHeight="14.25"/>
  <cols>
    <col min="1" max="1" width="15.85546875" style="5" bestFit="1" customWidth="1"/>
    <col min="2" max="2" width="17.42578125" bestFit="1" customWidth="1"/>
    <col min="3" max="3" width="14.85546875" bestFit="1" customWidth="1"/>
  </cols>
  <sheetData>
    <row r="1" spans="1:3">
      <c r="A1" s="5" t="str">
        <f>Translation!C11</f>
        <v>Zona climática</v>
      </c>
      <c r="B1" s="8" t="str">
        <f>Translation!C9</f>
        <v>Zona climática (ASHREA)</v>
      </c>
      <c r="C1" s="9" t="str">
        <f>Translation!D10</f>
        <v>Klimazone (Chile)</v>
      </c>
    </row>
    <row r="2" spans="1:3">
      <c r="B2" s="10" t="s">
        <v>1</v>
      </c>
      <c r="C2" s="11" t="s">
        <v>18</v>
      </c>
    </row>
    <row r="3" spans="1:3">
      <c r="B3" s="10" t="s">
        <v>2</v>
      </c>
      <c r="C3" s="11" t="s">
        <v>19</v>
      </c>
    </row>
    <row r="4" spans="1:3">
      <c r="B4" s="10" t="s">
        <v>3</v>
      </c>
      <c r="C4" s="11" t="s">
        <v>20</v>
      </c>
    </row>
    <row r="5" spans="1:3">
      <c r="B5" s="10" t="s">
        <v>4</v>
      </c>
      <c r="C5" s="11" t="s">
        <v>21</v>
      </c>
    </row>
    <row r="6" spans="1:3">
      <c r="B6" s="10" t="s">
        <v>5</v>
      </c>
      <c r="C6" s="11" t="s">
        <v>22</v>
      </c>
    </row>
    <row r="7" spans="1:3">
      <c r="B7" s="10" t="s">
        <v>6</v>
      </c>
      <c r="C7" s="11" t="s">
        <v>23</v>
      </c>
    </row>
    <row r="8" spans="1:3">
      <c r="B8" s="10" t="s">
        <v>7</v>
      </c>
      <c r="C8" s="11" t="s">
        <v>24</v>
      </c>
    </row>
    <row r="9" spans="1:3">
      <c r="B9" s="10" t="s">
        <v>8</v>
      </c>
      <c r="C9" s="11" t="s">
        <v>25</v>
      </c>
    </row>
    <row r="10" spans="1:3">
      <c r="B10" s="10" t="s">
        <v>9</v>
      </c>
      <c r="C10" s="11" t="s">
        <v>26</v>
      </c>
    </row>
    <row r="11" spans="1:3">
      <c r="B11" s="10" t="s">
        <v>10</v>
      </c>
      <c r="C11" s="12"/>
    </row>
    <row r="12" spans="1:3">
      <c r="B12" s="10" t="s">
        <v>11</v>
      </c>
      <c r="C12" s="12"/>
    </row>
    <row r="13" spans="1:3">
      <c r="B13" s="10" t="s">
        <v>12</v>
      </c>
      <c r="C13" s="12"/>
    </row>
    <row r="14" spans="1:3">
      <c r="B14" s="10" t="s">
        <v>13</v>
      </c>
      <c r="C14" s="12"/>
    </row>
    <row r="15" spans="1:3">
      <c r="B15" s="10" t="s">
        <v>14</v>
      </c>
      <c r="C15" s="12"/>
    </row>
    <row r="16" spans="1:3">
      <c r="B16" s="10" t="s">
        <v>15</v>
      </c>
      <c r="C16" s="12"/>
    </row>
    <row r="17" spans="1:3">
      <c r="B17" s="10" t="s">
        <v>16</v>
      </c>
      <c r="C17" s="12"/>
    </row>
    <row r="18" spans="1:3">
      <c r="B18" s="10" t="s">
        <v>17</v>
      </c>
      <c r="C18" s="12"/>
    </row>
    <row r="19" spans="1:3">
      <c r="B19" s="10">
        <v>7</v>
      </c>
      <c r="C19" s="12"/>
    </row>
    <row r="20" spans="1:3">
      <c r="B20" s="10">
        <v>8</v>
      </c>
      <c r="C20" s="12"/>
    </row>
    <row r="23" spans="1:3">
      <c r="A23" s="5" t="str">
        <f>Translation!C8</f>
        <v>País</v>
      </c>
      <c r="B23" s="7" t="str">
        <f>Translation!C12</f>
        <v>Chile</v>
      </c>
    </row>
    <row r="24" spans="1:3">
      <c r="B24" s="7" t="str">
        <f>Translation!C13</f>
        <v>México</v>
      </c>
    </row>
    <row r="25" spans="1:3">
      <c r="B25" s="7" t="str">
        <f>Translation!C14</f>
        <v>Otro país</v>
      </c>
    </row>
    <row r="28" spans="1:3">
      <c r="A28" s="5" t="str">
        <f>Translation!C62</f>
        <v>Tipo de edificación</v>
      </c>
      <c r="B28" s="7" t="str">
        <f>Translation!C63</f>
        <v>Edificación residencial</v>
      </c>
    </row>
    <row r="29" spans="1:3">
      <c r="B29" s="7" t="str">
        <f>Translation!C64</f>
        <v>Oficina</v>
      </c>
    </row>
    <row r="30" spans="1:3">
      <c r="B30" s="7" t="str">
        <f>Translation!C65</f>
        <v>Institución educativa</v>
      </c>
    </row>
    <row r="34" spans="1:3">
      <c r="B34" s="13"/>
      <c r="C34" s="14"/>
    </row>
    <row r="35" spans="1:3">
      <c r="A35" s="5" t="str">
        <f>Translation!C125</f>
        <v>Evaluación</v>
      </c>
      <c r="B35" s="2" t="str">
        <f>Translation!C120</f>
        <v>Sí</v>
      </c>
      <c r="C35" s="2">
        <v>1</v>
      </c>
    </row>
    <row r="36" spans="1:3">
      <c r="B36" s="2" t="str">
        <f>Translation!C121</f>
        <v>No</v>
      </c>
      <c r="C36" s="3">
        <v>2</v>
      </c>
    </row>
    <row r="37" spans="1:3">
      <c r="B37" s="2" t="str">
        <f>Translation!C122</f>
        <v>Posiblemente factible</v>
      </c>
      <c r="C37" s="4">
        <v>3</v>
      </c>
    </row>
    <row r="38" spans="1:3">
      <c r="B38" s="2" t="str">
        <f>Translation!C123</f>
        <v>No aplicable</v>
      </c>
      <c r="C38" s="4">
        <v>0</v>
      </c>
    </row>
    <row r="39" spans="1:3">
      <c r="B39" s="2"/>
      <c r="C39" s="2"/>
    </row>
    <row r="41" spans="1:3">
      <c r="A41" s="5" t="str">
        <f>Translation!C67</f>
        <v>Lista vacía</v>
      </c>
      <c r="B41" s="7"/>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9191A-B531-47A9-9A76-27F26A1270B8}">
  <sheetPr>
    <pageSetUpPr fitToPage="1"/>
  </sheetPr>
  <dimension ref="B2:K63"/>
  <sheetViews>
    <sheetView showGridLines="0" showRowColHeaders="0" zoomScaleNormal="100" zoomScalePageLayoutView="85" workbookViewId="0">
      <selection activeCell="E37" sqref="E37"/>
    </sheetView>
  </sheetViews>
  <sheetFormatPr defaultColWidth="11.42578125" defaultRowHeight="14.25"/>
  <cols>
    <col min="1" max="1" width="3.5703125" style="1" customWidth="1"/>
    <col min="2" max="2" width="5" style="1" customWidth="1"/>
    <col min="3" max="3" width="26.85546875" style="1" customWidth="1"/>
    <col min="4" max="4" width="75.5703125" style="1" customWidth="1"/>
    <col min="5" max="5" width="12.42578125" style="1" customWidth="1"/>
    <col min="6" max="6" width="33.140625" style="1" customWidth="1"/>
    <col min="7" max="7" width="13" style="1" customWidth="1"/>
    <col min="8" max="8" width="12.5703125" style="1" customWidth="1"/>
    <col min="9" max="9" width="18" customWidth="1"/>
    <col min="10" max="10" width="20.85546875" style="1" hidden="1" customWidth="1"/>
    <col min="11" max="11" width="11.85546875" style="1" customWidth="1"/>
    <col min="12" max="12" width="11.42578125" style="1"/>
    <col min="13" max="13" width="27.5703125" style="1" customWidth="1"/>
    <col min="14" max="16384" width="11.42578125" style="1"/>
  </cols>
  <sheetData>
    <row r="2" spans="2:11" ht="23.25" customHeight="1">
      <c r="B2" s="15" t="str">
        <f>Translation!C137&amp;" "&amp;Translation!C4</f>
        <v>Pre-Check Minergie LATAM / Chile / México</v>
      </c>
      <c r="C2" s="16"/>
      <c r="D2" s="201"/>
      <c r="E2" s="201"/>
      <c r="F2" s="201"/>
      <c r="G2" s="201"/>
      <c r="H2" s="201"/>
      <c r="J2" s="201"/>
      <c r="K2" s="201"/>
    </row>
    <row r="3" spans="2:11" ht="22.5" customHeight="1">
      <c r="B3" s="16" t="str">
        <f>Translation!C5&amp;" "&amp;Translation!F1</f>
        <v>Versión 2024.1</v>
      </c>
      <c r="C3" s="17"/>
      <c r="D3" s="201"/>
      <c r="E3" s="201"/>
      <c r="F3" s="201"/>
      <c r="G3" s="201"/>
      <c r="H3" s="201"/>
      <c r="J3" s="201"/>
      <c r="K3" s="201"/>
    </row>
    <row r="4" spans="2:11" ht="14.65" thickBot="1">
      <c r="B4" s="16"/>
      <c r="C4" s="16"/>
      <c r="D4" s="201"/>
      <c r="E4" s="201"/>
      <c r="F4" s="201"/>
      <c r="G4" s="201"/>
      <c r="H4" s="201"/>
      <c r="J4" s="201"/>
      <c r="K4" s="201"/>
    </row>
    <row r="5" spans="2:11" s="18" customFormat="1" ht="19.5" customHeight="1" thickTop="1" thickBot="1">
      <c r="B5" s="202" t="str">
        <f>Translation!C70</f>
        <v>A continuación, se presenta un listado de preguntas desarrolladas en base a características propias de cada uno de los requerimientos Minergie. Responda considerando los elementos que ya posee su Proyecto / Anteproyecto y además tomando en cuenta todas las características que estime factibles de implementar. Una vez que haya rellenado todos los datos, verá a la derecha una evaluación de la factibilidad de Minergie en su proyecto.</v>
      </c>
      <c r="C5" s="202"/>
      <c r="D5" s="202"/>
      <c r="E5" s="206"/>
      <c r="F5" s="45" t="str">
        <f>Translation!C125</f>
        <v>Evaluación</v>
      </c>
      <c r="G5" s="49" t="str">
        <f>Translation!C59</f>
        <v>Obligatorio</v>
      </c>
      <c r="H5" s="47" t="str">
        <f>Translation!C60</f>
        <v>Electivo</v>
      </c>
      <c r="I5" s="246"/>
      <c r="J5" s="68"/>
      <c r="K5" s="206"/>
    </row>
    <row r="6" spans="2:11" s="18" customFormat="1" ht="19.5" customHeight="1">
      <c r="B6" s="202"/>
      <c r="C6" s="202"/>
      <c r="D6" s="202"/>
      <c r="E6" s="206"/>
      <c r="F6" s="46" t="str">
        <f>Translation!C66</f>
        <v>Número de requisitos a implementar</v>
      </c>
      <c r="G6" s="50" t="str">
        <f>IFERROR(HLOOKUP(Project!$H$17,Project!$M$17:$AM$63,Project!$AN$62,0),"-")</f>
        <v>-</v>
      </c>
      <c r="H6" s="48" t="str">
        <f>IFERROR(ROUND((HLOOKUP(Project!H17,Project!M17:AM63,Project!AN63,0)-H10)/3,0),"-")</f>
        <v>-</v>
      </c>
      <c r="I6" s="246"/>
      <c r="J6" s="206"/>
      <c r="K6" s="206"/>
    </row>
    <row r="7" spans="2:11" s="18" customFormat="1" ht="19.5" customHeight="1">
      <c r="B7" s="202"/>
      <c r="C7" s="202"/>
      <c r="D7" s="202"/>
      <c r="E7" s="206"/>
      <c r="F7" s="247" t="str">
        <f>Translation!C128</f>
        <v>Facitble</v>
      </c>
      <c r="G7" s="248">
        <f>COUNTIF(PreCheck!$J$17:$J$34,PreCheck!J7)</f>
        <v>0</v>
      </c>
      <c r="H7" s="249">
        <f>COUNTIF(PreCheck!$J$37:$J$60,PreCheck!J7)</f>
        <v>0</v>
      </c>
      <c r="I7" s="246"/>
      <c r="J7" s="250" t="str">
        <f>Lists!B35</f>
        <v>Sí</v>
      </c>
      <c r="K7" s="206"/>
    </row>
    <row r="8" spans="2:11" s="18" customFormat="1" ht="19.5" customHeight="1">
      <c r="B8" s="202"/>
      <c r="C8" s="202"/>
      <c r="D8" s="202"/>
      <c r="E8" s="206"/>
      <c r="F8" s="251" t="str">
        <f>Translation!C133</f>
        <v>Posiblemente factible</v>
      </c>
      <c r="G8" s="248">
        <f>COUNTIF(PreCheck!$J$17:$J$34,PreCheck!J9)</f>
        <v>0</v>
      </c>
      <c r="H8" s="249">
        <f>COUNTIF(PreCheck!$J$37:$J$60,PreCheck!J9)</f>
        <v>0</v>
      </c>
      <c r="I8" s="246"/>
      <c r="J8" s="250" t="str">
        <f>Lists!B36</f>
        <v>No</v>
      </c>
      <c r="K8" s="206"/>
    </row>
    <row r="9" spans="2:11" s="18" customFormat="1" ht="19.5" customHeight="1">
      <c r="B9" s="163" t="str">
        <f>Translation!C57</f>
        <v>ATENCIÓN: Todas las celdas de la columna "Evaluación" deben rellenarse para que el proyecto se evalúe correctamente.</v>
      </c>
      <c r="C9" s="163"/>
      <c r="D9" s="163"/>
      <c r="E9" s="206"/>
      <c r="F9" s="252" t="str">
        <f>Translation!C130</f>
        <v>No factible</v>
      </c>
      <c r="G9" s="248">
        <f>COUNTIF(PreCheck!$J$17:$J$34,PreCheck!J8)</f>
        <v>0</v>
      </c>
      <c r="H9" s="249">
        <f>COUNTIF(PreCheck!$J$37:$J$60,PreCheck!J8)</f>
        <v>0</v>
      </c>
      <c r="I9" s="246"/>
      <c r="J9" s="250" t="str">
        <f>Lists!B37</f>
        <v>Posiblemente factible</v>
      </c>
      <c r="K9" s="206"/>
    </row>
    <row r="10" spans="2:11" ht="19.5" customHeight="1">
      <c r="B10" s="163"/>
      <c r="C10" s="163"/>
      <c r="D10" s="163"/>
      <c r="E10" s="201"/>
      <c r="F10" s="253" t="str">
        <f>Lists!B38</f>
        <v>No aplicable</v>
      </c>
      <c r="G10" s="248">
        <f>COUNTIF(PreCheck!$J$17:$J$34,PreCheck!J10)</f>
        <v>0</v>
      </c>
      <c r="H10" s="249">
        <f>COUNTIF(PreCheck!$J$37:$J$60,PreCheck!J10)</f>
        <v>0</v>
      </c>
      <c r="I10" s="51"/>
      <c r="J10" s="250" t="str">
        <f>Lists!B38</f>
        <v>No aplicable</v>
      </c>
      <c r="K10" s="201"/>
    </row>
    <row r="11" spans="2:11" ht="19.5" customHeight="1" thickBot="1">
      <c r="B11" s="201"/>
      <c r="C11" s="201"/>
      <c r="D11" s="216"/>
      <c r="E11" s="201"/>
      <c r="F11" s="254" t="str">
        <f>Translation!C124</f>
        <v>Falta información</v>
      </c>
      <c r="G11" s="255" t="str">
        <f>IFERROR(G6-SUM(G7:G10),"-")</f>
        <v>-</v>
      </c>
      <c r="H11" s="256" t="str">
        <f>IFERROR(HLOOKUP(Project!H17,Project!M17:AM63,Project!AN63,0)-SUM(H7:H10),"-")</f>
        <v>-</v>
      </c>
      <c r="I11" s="51"/>
      <c r="J11" s="250" t="str">
        <f>Translation!C124</f>
        <v>Falta información</v>
      </c>
      <c r="K11" s="201"/>
    </row>
    <row r="12" spans="2:11" ht="19.5" customHeight="1" thickTop="1">
      <c r="B12" s="173" t="str">
        <f>Translation!C138</f>
        <v>Rellene las celdas amarillas</v>
      </c>
      <c r="C12" s="174"/>
      <c r="D12" s="216"/>
      <c r="E12" s="201"/>
      <c r="F12" s="167" t="str">
        <f>Translation!C134</f>
        <v>Evaluación general</v>
      </c>
      <c r="G12" s="169" t="str">
        <f>IF(G11&gt;0,Translation!$C$124,IF(G7=G6,Translation!$C$128,IF(G9&gt;1,Translation!C130,Translation!$C$129)))</f>
        <v>Falta información</v>
      </c>
      <c r="H12" s="171" t="str">
        <f>IF(H11&gt;0,Translation!$C$124,IF(H7&gt;=H6,Translation!$C$128,IF(H7+H8&gt;=H6,Translation!$C$129,Translation!C130)))</f>
        <v>Falta información</v>
      </c>
      <c r="I12" s="185"/>
      <c r="J12" s="201"/>
      <c r="K12" s="201"/>
    </row>
    <row r="13" spans="2:11" ht="19.5" customHeight="1" thickBot="1">
      <c r="B13" s="216"/>
      <c r="C13" s="216"/>
      <c r="D13" s="216"/>
      <c r="E13" s="201"/>
      <c r="F13" s="168"/>
      <c r="G13" s="170"/>
      <c r="H13" s="172"/>
      <c r="I13" s="185"/>
      <c r="J13" s="201"/>
      <c r="K13" s="201"/>
    </row>
    <row r="14" spans="2:11" ht="21" customHeight="1" thickTop="1" thickBot="1">
      <c r="B14" s="19" t="str">
        <f>Translation!C131</f>
        <v>Color de fuente gris = no aplicable en zona climática o tipo de edificación</v>
      </c>
      <c r="C14" s="201"/>
      <c r="D14" s="201"/>
      <c r="E14" s="201"/>
      <c r="F14" s="201"/>
      <c r="G14" s="201"/>
      <c r="H14" s="201"/>
      <c r="J14" s="69"/>
      <c r="K14" s="201"/>
    </row>
    <row r="15" spans="2:11" ht="13.5" customHeight="1">
      <c r="B15" s="177" t="str">
        <f>Translation!C71</f>
        <v>Requisitos obligatorios</v>
      </c>
      <c r="C15" s="178"/>
      <c r="D15" s="20"/>
      <c r="E15" s="179" t="str">
        <f>Translation!C73</f>
        <v>Evaluación / Estado</v>
      </c>
      <c r="F15" s="181" t="str">
        <f>Translation!C74</f>
        <v>Comentario</v>
      </c>
      <c r="G15" s="181"/>
      <c r="H15" s="182"/>
      <c r="J15" s="38"/>
      <c r="K15" s="201"/>
    </row>
    <row r="16" spans="2:11" ht="15.75" customHeight="1" thickBot="1">
      <c r="B16" s="175" t="str">
        <f>Translation!C135</f>
        <v>(deben cumplirse en un 100%)</v>
      </c>
      <c r="C16" s="176"/>
      <c r="D16" s="22" t="str">
        <f>Translation!C72</f>
        <v>Pregunta</v>
      </c>
      <c r="E16" s="180"/>
      <c r="F16" s="183"/>
      <c r="G16" s="183"/>
      <c r="H16" s="184"/>
      <c r="J16" s="23" t="str">
        <f>Translation!C125</f>
        <v>Evaluación</v>
      </c>
      <c r="K16" s="218"/>
    </row>
    <row r="17" spans="2:11" ht="49.35" customHeight="1">
      <c r="B17" s="25" t="str">
        <f>Project!B18</f>
        <v>A1.</v>
      </c>
      <c r="C17" s="26" t="str">
        <f>Project!C18</f>
        <v>Datos del proyecto y definición de los espacios</v>
      </c>
      <c r="D17" s="52" t="str">
        <f>IFERROR(IF(Project!F18=0,Translation!$C$123,VLOOKUP(B17,Translation!$A$76:$C$116,3,0)),"")</f>
        <v/>
      </c>
      <c r="E17" s="44"/>
      <c r="F17" s="190"/>
      <c r="G17" s="190"/>
      <c r="H17" s="191"/>
      <c r="J17" s="28" t="e">
        <f>IF(Project!F18=0,0,E17)</f>
        <v>#N/A</v>
      </c>
      <c r="K17" s="226"/>
    </row>
    <row r="18" spans="2:11" ht="49.35" customHeight="1">
      <c r="B18" s="30" t="str">
        <f>Project!B19</f>
        <v>A2.</v>
      </c>
      <c r="C18" s="31" t="str">
        <f>Project!C19</f>
        <v>Aislamiento térmico de la envolvente</v>
      </c>
      <c r="D18" s="53" t="str">
        <f>IFERROR(IF(Project!F19=0,Translation!$C$123,VLOOKUP(B18,Translation!$A$76:$C$116,3,0)),"")</f>
        <v/>
      </c>
      <c r="E18" s="42"/>
      <c r="F18" s="165"/>
      <c r="G18" s="165"/>
      <c r="H18" s="166"/>
      <c r="J18" s="28" t="e">
        <f>IF(Project!F19=0,0,E18)</f>
        <v>#N/A</v>
      </c>
      <c r="K18" s="226"/>
    </row>
    <row r="19" spans="2:11" ht="49.35" customHeight="1">
      <c r="B19" s="30" t="str">
        <f>Project!B20</f>
        <v>A3.</v>
      </c>
      <c r="C19" s="31" t="str">
        <f>Project!C20</f>
        <v>Reducción de puentes térmicos y hermeticidad</v>
      </c>
      <c r="D19" s="53" t="str">
        <f>IFERROR(IF(Project!F20=0,Translation!$C$123,VLOOKUP(B19,Translation!$A$76:$C$116,3,0)),"")</f>
        <v/>
      </c>
      <c r="E19" s="42"/>
      <c r="F19" s="165"/>
      <c r="G19" s="165"/>
      <c r="H19" s="166"/>
      <c r="J19" s="28" t="e">
        <f>IF(Project!F20=0,0,E19)</f>
        <v>#N/A</v>
      </c>
      <c r="K19" s="226"/>
    </row>
    <row r="20" spans="2:11" ht="49.35" customHeight="1">
      <c r="B20" s="30" t="str">
        <f>Project!B21</f>
        <v>A4.</v>
      </c>
      <c r="C20" s="31" t="str">
        <f>Project!C21</f>
        <v>Aprovechamiento térmico de la radiación solar</v>
      </c>
      <c r="D20" s="53" t="str">
        <f>IFERROR(IF(Project!F21=0,Translation!$C$123,VLOOKUP(B20,Translation!$A$76:$C$116,3,0)),"")</f>
        <v/>
      </c>
      <c r="E20" s="42"/>
      <c r="F20" s="165"/>
      <c r="G20" s="165"/>
      <c r="H20" s="166"/>
      <c r="J20" s="28" t="e">
        <f>IF(Project!F21=0,0,E20)</f>
        <v>#N/A</v>
      </c>
      <c r="K20" s="226"/>
    </row>
    <row r="21" spans="2:11" ht="49.35" customHeight="1">
      <c r="B21" s="30" t="str">
        <f>Project!B22</f>
        <v>A5.</v>
      </c>
      <c r="C21" s="31" t="str">
        <f>Project!C22</f>
        <v>Protección solar exterior de las ventanas</v>
      </c>
      <c r="D21" s="53" t="str">
        <f>IFERROR(IF(Project!F22=0,Translation!$C$123,VLOOKUP(B21,Translation!$A$76:$C$116,3,0)),"")</f>
        <v/>
      </c>
      <c r="E21" s="42"/>
      <c r="F21" s="165"/>
      <c r="G21" s="165"/>
      <c r="H21" s="166"/>
      <c r="J21" s="28" t="e">
        <f>IF(Project!F22=0,0,E21)</f>
        <v>#N/A</v>
      </c>
      <c r="K21" s="226"/>
    </row>
    <row r="22" spans="2:11" ht="49.35" customHeight="1">
      <c r="B22" s="30" t="str">
        <f>Project!B23</f>
        <v>A6.</v>
      </c>
      <c r="C22" s="31" t="str">
        <f>Project!C23</f>
        <v>Ventilación natural</v>
      </c>
      <c r="D22" s="53" t="str">
        <f>IFERROR(IF(Project!F23=0,Translation!$C$123,VLOOKUP(B22,Translation!$A$76:$C$116,3,0)),"")</f>
        <v/>
      </c>
      <c r="E22" s="42"/>
      <c r="F22" s="165"/>
      <c r="G22" s="165"/>
      <c r="H22" s="166"/>
      <c r="J22" s="28" t="e">
        <f>IF(Project!F23=0,0,E22)</f>
        <v>#N/A</v>
      </c>
      <c r="K22" s="226"/>
    </row>
    <row r="23" spans="2:11" ht="49.35" customHeight="1">
      <c r="B23" s="30" t="str">
        <f>Project!B24</f>
        <v>A7.</v>
      </c>
      <c r="C23" s="31" t="str">
        <f>Project!C24</f>
        <v>Reducción de la huella de carbono</v>
      </c>
      <c r="D23" s="53" t="str">
        <f>IFERROR(IF(Project!F24=0,Translation!$C$123,VLOOKUP(B23,Translation!$A$76:$C$116,3,0)),"")</f>
        <v/>
      </c>
      <c r="E23" s="42"/>
      <c r="F23" s="165"/>
      <c r="G23" s="165"/>
      <c r="H23" s="166"/>
      <c r="J23" s="28" t="e">
        <f>IF(Project!F24=0,0,E23)</f>
        <v>#N/A</v>
      </c>
      <c r="K23" s="226"/>
    </row>
    <row r="24" spans="2:11" ht="49.35" customHeight="1">
      <c r="B24" s="30" t="str">
        <f>Project!B25</f>
        <v>A8.</v>
      </c>
      <c r="C24" s="31" t="str">
        <f>Project!C25</f>
        <v>Espacio exterior bioclimático</v>
      </c>
      <c r="D24" s="53" t="str">
        <f>IFERROR(IF(Project!F25=0,Translation!$C$123,VLOOKUP(B24,Translation!$A$76:$C$116,3,0)),"")</f>
        <v/>
      </c>
      <c r="E24" s="42"/>
      <c r="F24" s="165"/>
      <c r="G24" s="165"/>
      <c r="H24" s="166"/>
      <c r="J24" s="28" t="e">
        <f>IF(Project!F25=0,0,E24)</f>
        <v>#N/A</v>
      </c>
      <c r="K24" s="226"/>
    </row>
    <row r="25" spans="2:11" ht="49.35" customHeight="1">
      <c r="B25" s="30" t="str">
        <f>Project!B26</f>
        <v>A9.</v>
      </c>
      <c r="C25" s="31" t="str">
        <f>Project!C26</f>
        <v>Espacios interiores más sanos</v>
      </c>
      <c r="D25" s="53" t="str">
        <f>IFERROR(IF(Project!F26=0,Translation!$C$123,VLOOKUP(B25,Translation!$A$76:$C$116,3,0)),"")</f>
        <v/>
      </c>
      <c r="E25" s="42"/>
      <c r="F25" s="165"/>
      <c r="G25" s="165"/>
      <c r="H25" s="166"/>
      <c r="J25" s="28" t="e">
        <f>IF(Project!F26=0,0,E25)</f>
        <v>#N/A</v>
      </c>
      <c r="K25" s="226"/>
    </row>
    <row r="26" spans="2:11" ht="49.35" customHeight="1">
      <c r="B26" s="30" t="str">
        <f>Project!B27</f>
        <v>T1.</v>
      </c>
      <c r="C26" s="31" t="str">
        <f>Project!C27</f>
        <v>Producción de energía sin combustibles fósiles y eficiente</v>
      </c>
      <c r="D26" s="53" t="str">
        <f>IFERROR(IF(Project!F27=0,Translation!$C$123,VLOOKUP(B26,Translation!$A$76:$C$116,3,0)),"")</f>
        <v/>
      </c>
      <c r="E26" s="42"/>
      <c r="F26" s="165"/>
      <c r="G26" s="165"/>
      <c r="H26" s="166"/>
      <c r="J26" s="28" t="e">
        <f>IF(Project!F27=0,0,E26)</f>
        <v>#N/A</v>
      </c>
      <c r="K26" s="226"/>
    </row>
    <row r="27" spans="2:11" ht="49.35" customHeight="1">
      <c r="B27" s="30" t="str">
        <f>Project!B28</f>
        <v>T2.</v>
      </c>
      <c r="C27" s="31" t="str">
        <f>Project!C28</f>
        <v>Autoproducción de energía</v>
      </c>
      <c r="D27" s="53" t="str">
        <f>IFERROR(IF(Project!F28=0,Translation!$C$123,VLOOKUP(B27,Translation!$A$76:$C$116,3,0)),"")</f>
        <v/>
      </c>
      <c r="E27" s="42"/>
      <c r="F27" s="165"/>
      <c r="G27" s="165"/>
      <c r="H27" s="166"/>
      <c r="J27" s="28" t="e">
        <f>IF(Project!F28=0,0,E27)</f>
        <v>#N/A</v>
      </c>
      <c r="K27" s="226"/>
    </row>
    <row r="28" spans="2:11" ht="49.35" customHeight="1">
      <c r="B28" s="30" t="str">
        <f>Project!B29</f>
        <v>T3.</v>
      </c>
      <c r="C28" s="31" t="str">
        <f>Project!C29</f>
        <v>Electrodomésticos e iluminación eficientes</v>
      </c>
      <c r="D28" s="53" t="str">
        <f>IFERROR(IF(Project!F29=0,Translation!$C$123,VLOOKUP(B28,Translation!$A$76:$C$116,3,0)),"")</f>
        <v/>
      </c>
      <c r="E28" s="42"/>
      <c r="F28" s="165"/>
      <c r="G28" s="165"/>
      <c r="H28" s="166"/>
      <c r="J28" s="28" t="e">
        <f>IF(Project!F29=0,0,E28)</f>
        <v>#N/A</v>
      </c>
      <c r="K28" s="226"/>
    </row>
    <row r="29" spans="2:11" ht="49.35" customHeight="1">
      <c r="B29" s="30" t="str">
        <f>Project!B30</f>
        <v>T4.</v>
      </c>
      <c r="C29" s="31" t="str">
        <f>Project!C30</f>
        <v>Ventilación constante para un ambiente interior confortable y sano</v>
      </c>
      <c r="D29" s="53" t="str">
        <f>IFERROR(IF(Project!F30=0,Translation!$C$123,VLOOKUP(B29,Translation!$A$76:$C$116,3,0)),"")</f>
        <v/>
      </c>
      <c r="E29" s="42"/>
      <c r="F29" s="165"/>
      <c r="G29" s="165"/>
      <c r="H29" s="166"/>
      <c r="J29" s="28" t="e">
        <f>IF(Project!F30=0,0,E29)</f>
        <v>#N/A</v>
      </c>
      <c r="K29" s="226"/>
    </row>
    <row r="30" spans="2:11" ht="49.35" customHeight="1">
      <c r="B30" s="30" t="str">
        <f>Project!B31</f>
        <v>T5.</v>
      </c>
      <c r="C30" s="31" t="str">
        <f>Project!C31</f>
        <v>Refrigeración eficiente</v>
      </c>
      <c r="D30" s="53" t="str">
        <f>IFERROR(IF(Project!F31=0,Translation!$C$123,VLOOKUP(B30,Translation!$A$76:$C$116,3,0)),"")</f>
        <v/>
      </c>
      <c r="E30" s="42"/>
      <c r="F30" s="165"/>
      <c r="G30" s="165"/>
      <c r="H30" s="166"/>
      <c r="J30" s="28" t="e">
        <f>IF(Project!F31=0,0,E30)</f>
        <v>#N/A</v>
      </c>
      <c r="K30" s="226"/>
    </row>
    <row r="31" spans="2:11" ht="49.35" customHeight="1">
      <c r="B31" s="30" t="str">
        <f>Project!B32</f>
        <v>T6.</v>
      </c>
      <c r="C31" s="31" t="str">
        <f>Project!C32</f>
        <v>Uso eficiente de agua</v>
      </c>
      <c r="D31" s="53" t="str">
        <f>IFERROR(IF(Project!F32=0,Translation!$C$123,VLOOKUP(B31,Translation!$A$76:$C$116,3,0)),"")</f>
        <v/>
      </c>
      <c r="E31" s="42"/>
      <c r="F31" s="165"/>
      <c r="G31" s="165"/>
      <c r="H31" s="166"/>
      <c r="J31" s="28" t="e">
        <f>IF(Project!F32=0,0,E31)</f>
        <v>#N/A</v>
      </c>
      <c r="K31" s="226"/>
    </row>
    <row r="32" spans="2:11" ht="49.35" customHeight="1">
      <c r="B32" s="30" t="str">
        <f>Project!B33</f>
        <v>O1.</v>
      </c>
      <c r="C32" s="31" t="str">
        <f>Project!C33</f>
        <v>Manual del usuario</v>
      </c>
      <c r="D32" s="53" t="str">
        <f>IFERROR(IF(Project!F33=0,Translation!$C$123,VLOOKUP(B32,Translation!$A$76:$C$116,3,0)),"")</f>
        <v/>
      </c>
      <c r="E32" s="42"/>
      <c r="F32" s="165"/>
      <c r="G32" s="165"/>
      <c r="H32" s="166"/>
      <c r="J32" s="28" t="e">
        <f>IF(Project!F33=0,0,E32)</f>
        <v>#N/A</v>
      </c>
      <c r="K32" s="226"/>
    </row>
    <row r="33" spans="2:11" ht="49.35" customHeight="1">
      <c r="B33" s="118" t="str">
        <f>Project!B34</f>
        <v>O2.</v>
      </c>
      <c r="C33" s="119" t="str">
        <f>Project!C34</f>
        <v>Medición del consumo</v>
      </c>
      <c r="D33" s="120" t="str">
        <f>IFERROR(IF(Project!F34=0,Translation!$C$123,VLOOKUP(B33,Translation!$A$76:$C$116,3,0)),"")</f>
        <v/>
      </c>
      <c r="E33" s="121"/>
      <c r="F33" s="188"/>
      <c r="G33" s="188"/>
      <c r="H33" s="189"/>
      <c r="J33" s="28" t="e">
        <f>IF(Project!F34=0,0,E33)</f>
        <v>#N/A</v>
      </c>
      <c r="K33" s="226"/>
    </row>
    <row r="34" spans="2:11" ht="49.35" customHeight="1">
      <c r="B34" s="32" t="str">
        <f>Project!B35</f>
        <v>O3.</v>
      </c>
      <c r="C34" s="33" t="str">
        <f>Project!C35</f>
        <v>Control de calidad del aire interior</v>
      </c>
      <c r="D34" s="122" t="str">
        <f>IFERROR(IF(Project!F35=0,Translation!$C$123,VLOOKUP(B34,Translation!$A$76:$C$116,3,0)),"")</f>
        <v/>
      </c>
      <c r="E34" s="43"/>
      <c r="F34" s="194"/>
      <c r="G34" s="195"/>
      <c r="H34" s="196"/>
      <c r="J34" s="28" t="e">
        <f>IF(Project!F35=0,0,E34)</f>
        <v>#N/A</v>
      </c>
      <c r="K34" s="226"/>
    </row>
    <row r="35" spans="2:11" ht="18.75" customHeight="1" thickBot="1">
      <c r="B35" s="159"/>
      <c r="C35" s="159"/>
      <c r="D35" s="34"/>
      <c r="E35" s="35"/>
      <c r="F35" s="34"/>
      <c r="G35" s="201"/>
      <c r="H35" s="34"/>
      <c r="J35" s="28"/>
      <c r="K35" s="226"/>
    </row>
    <row r="36" spans="2:11" ht="30" customHeight="1" thickBot="1">
      <c r="B36" s="197" t="str">
        <f>Translation!C75&amp;" "&amp;Translation!C136</f>
        <v>Requisitos electivos (como mínimo un tercio debe cumplirse)</v>
      </c>
      <c r="C36" s="198"/>
      <c r="D36" s="36" t="str">
        <f>Translation!C72</f>
        <v>Pregunta</v>
      </c>
      <c r="E36" s="37" t="str">
        <f>Translation!C73</f>
        <v>Evaluación / Estado</v>
      </c>
      <c r="F36" s="199" t="str">
        <f>Translation!C74</f>
        <v>Comentario</v>
      </c>
      <c r="G36" s="199"/>
      <c r="H36" s="200"/>
      <c r="J36" s="28"/>
      <c r="K36" s="226"/>
    </row>
    <row r="37" spans="2:11" ht="50.1" customHeight="1">
      <c r="B37" s="130" t="str">
        <f>Project!B38</f>
        <v>A4.a</v>
      </c>
      <c r="C37" s="131" t="str">
        <f>Project!C38</f>
        <v>Aprovechamiento de la luz natural</v>
      </c>
      <c r="D37" s="132" t="str">
        <f>IFERROR(IF(Project!F38=0,Translation!$C$123,VLOOKUP(B37,Translation!$A$76:$C$117,3,0)),"")</f>
        <v/>
      </c>
      <c r="E37" s="133"/>
      <c r="F37" s="192"/>
      <c r="G37" s="192"/>
      <c r="H37" s="193"/>
      <c r="J37" s="28" t="e">
        <f>IF(Project!F38=0,0,E37)</f>
        <v>#N/A</v>
      </c>
      <c r="K37" s="226"/>
    </row>
    <row r="38" spans="2:11" ht="50.1" customHeight="1">
      <c r="B38" s="134" t="str">
        <f>Project!B39</f>
        <v>A6.a</v>
      </c>
      <c r="C38" s="135" t="str">
        <f>Project!C39</f>
        <v>Aberturas diseñadas para favorecer la circulación natural del aire</v>
      </c>
      <c r="D38" s="136" t="str">
        <f>IFERROR(IF(Project!F39=0,Translation!$C$123,VLOOKUP(B38,Translation!$A$76:$C$117,3,0)),"")</f>
        <v/>
      </c>
      <c r="E38" s="137"/>
      <c r="F38" s="186"/>
      <c r="G38" s="186"/>
      <c r="H38" s="187"/>
      <c r="J38" s="28" t="e">
        <f>IF(Project!F39=0,0,E38)</f>
        <v>#N/A</v>
      </c>
      <c r="K38" s="226"/>
    </row>
    <row r="39" spans="2:11" ht="50.1" customHeight="1">
      <c r="B39" s="30" t="str">
        <f>Project!B40</f>
        <v>A6.b</v>
      </c>
      <c r="C39" s="31" t="str">
        <f>Project!C40</f>
        <v>Medidas low-tec para la generación de corrientes de aire</v>
      </c>
      <c r="D39" s="53" t="str">
        <f>IFERROR(IF(Project!F40=0,Translation!$C$123,VLOOKUP(B39,Translation!$A$76:$C$117,3,0)),"")</f>
        <v/>
      </c>
      <c r="E39" s="42"/>
      <c r="F39" s="165"/>
      <c r="G39" s="165"/>
      <c r="H39" s="166"/>
      <c r="J39" s="28" t="e">
        <f>IF(Project!F40=0,0,E39)</f>
        <v>#N/A</v>
      </c>
      <c r="K39" s="226"/>
    </row>
    <row r="40" spans="2:11" ht="50.1" customHeight="1">
      <c r="B40" s="30" t="str">
        <f>Project!B41</f>
        <v>A6.c</v>
      </c>
      <c r="C40" s="31" t="str">
        <f>Project!C41</f>
        <v>Refrigeración pasiva por humidificación</v>
      </c>
      <c r="D40" s="53" t="str">
        <f>IFERROR(IF(Project!F41=0,Translation!$C$123,VLOOKUP(B40,Translation!$A$76:$C$117,3,0)),"")</f>
        <v/>
      </c>
      <c r="E40" s="42"/>
      <c r="F40" s="165"/>
      <c r="G40" s="165"/>
      <c r="H40" s="166"/>
      <c r="J40" s="28" t="e">
        <f>IF(Project!F41=0,0,E40)</f>
        <v>#N/A</v>
      </c>
      <c r="K40" s="226"/>
    </row>
    <row r="41" spans="2:11" ht="50.1" customHeight="1">
      <c r="B41" s="30" t="str">
        <f>Project!B42</f>
        <v>A7.a</v>
      </c>
      <c r="C41" s="31" t="str">
        <f>Project!C42</f>
        <v>Materiales renovables locales como estructura principal</v>
      </c>
      <c r="D41" s="53" t="str">
        <f>IFERROR(IF(Project!F42=0,Translation!$C$123,VLOOKUP(B41,Translation!$A$76:$C$117,3,0)),"")</f>
        <v/>
      </c>
      <c r="E41" s="42"/>
      <c r="F41" s="165"/>
      <c r="G41" s="165"/>
      <c r="H41" s="166"/>
      <c r="J41" s="28" t="e">
        <f>IF(Project!F42=0,0,E41)</f>
        <v>#N/A</v>
      </c>
      <c r="K41" s="226"/>
    </row>
    <row r="42" spans="2:11" ht="50.1" customHeight="1">
      <c r="B42" s="30" t="str">
        <f>Project!B43</f>
        <v>A7.b</v>
      </c>
      <c r="C42" s="31" t="str">
        <f>Project!C43</f>
        <v>Materiales renovables locales como materiales principales no estructurales</v>
      </c>
      <c r="D42" s="53" t="str">
        <f>IFERROR(IF(Project!F43=0,Translation!$C$123,VLOOKUP(B42,Translation!$A$76:$C$117,3,0)),"")</f>
        <v/>
      </c>
      <c r="E42" s="42"/>
      <c r="F42" s="165"/>
      <c r="G42" s="165"/>
      <c r="H42" s="166"/>
      <c r="J42" s="28" t="e">
        <f>IF(Project!F43=0,0,E42)</f>
        <v>#N/A</v>
      </c>
      <c r="K42" s="226"/>
    </row>
    <row r="43" spans="2:11" ht="50.1" customHeight="1">
      <c r="B43" s="30" t="str">
        <f>Project!B44</f>
        <v>A7.c</v>
      </c>
      <c r="C43" s="31" t="str">
        <f>Project!C44</f>
        <v>Facilidad de mantenimiento</v>
      </c>
      <c r="D43" s="53" t="str">
        <f>IFERROR(IF(Project!F44=0,Translation!$C$123,VLOOKUP(B43,Translation!$A$76:$C$117,3,0)),"")</f>
        <v/>
      </c>
      <c r="E43" s="42"/>
      <c r="F43" s="165"/>
      <c r="G43" s="165"/>
      <c r="H43" s="166"/>
      <c r="J43" s="28" t="e">
        <f>IF(Project!F44=0,0,E43)</f>
        <v>#N/A</v>
      </c>
      <c r="K43" s="226"/>
    </row>
    <row r="44" spans="2:11" ht="50.1" customHeight="1">
      <c r="B44" s="30" t="str">
        <f>Project!B45</f>
        <v>A7.d</v>
      </c>
      <c r="C44" s="31" t="str">
        <f>Project!C45</f>
        <v>Facilidad de desmontaje</v>
      </c>
      <c r="D44" s="53" t="str">
        <f>IFERROR(IF(Project!F45=0,Translation!$C$123,VLOOKUP(B44,Translation!$A$76:$C$117,3,0)),"")</f>
        <v/>
      </c>
      <c r="E44" s="42"/>
      <c r="F44" s="165"/>
      <c r="G44" s="165"/>
      <c r="H44" s="166"/>
      <c r="J44" s="28" t="e">
        <f>IF(Project!F45=0,0,E44)</f>
        <v>#N/A</v>
      </c>
      <c r="K44" s="226"/>
    </row>
    <row r="45" spans="2:11" ht="50.1" customHeight="1">
      <c r="B45" s="30" t="str">
        <f>Project!B46</f>
        <v>A8.a</v>
      </c>
      <c r="C45" s="31" t="str">
        <f>Project!C46</f>
        <v>Techo verde</v>
      </c>
      <c r="D45" s="53" t="str">
        <f>IFERROR(IF(Project!F46=0,Translation!$C$123,VLOOKUP(B45,Translation!$A$76:$C$117,3,0)),"")</f>
        <v/>
      </c>
      <c r="E45" s="42"/>
      <c r="F45" s="165"/>
      <c r="G45" s="165"/>
      <c r="H45" s="166"/>
      <c r="J45" s="28" t="e">
        <f>IF(Project!F46=0,0,E45)</f>
        <v>#N/A</v>
      </c>
      <c r="K45" s="226"/>
    </row>
    <row r="46" spans="2:11" ht="50.1" customHeight="1">
      <c r="B46" s="30" t="str">
        <f>Project!B47</f>
        <v>A8.b</v>
      </c>
      <c r="C46" s="31" t="str">
        <f>Project!C47</f>
        <v>Elementos constructivos expuestos a la lluvia sin metales pesados</v>
      </c>
      <c r="D46" s="53" t="str">
        <f>IFERROR(IF(Project!F47=0,Translation!$C$123,VLOOKUP(B46,Translation!$A$76:$C$117,3,0)),"")</f>
        <v/>
      </c>
      <c r="E46" s="42"/>
      <c r="F46" s="165"/>
      <c r="G46" s="165"/>
      <c r="H46" s="166"/>
      <c r="J46" s="28" t="e">
        <f>IF(Project!F47=0,0,E46)</f>
        <v>#N/A</v>
      </c>
      <c r="K46" s="226"/>
    </row>
    <row r="47" spans="2:11" ht="50.1" customHeight="1">
      <c r="B47" s="30" t="str">
        <f>Project!B48</f>
        <v>A8.c</v>
      </c>
      <c r="C47" s="31" t="str">
        <f>Project!C48</f>
        <v>Sin protección química contra raíces en láminas de estanqueidad</v>
      </c>
      <c r="D47" s="53" t="str">
        <f>IFERROR(IF(Project!F48=0,Translation!$C$123,VLOOKUP(B47,Translation!$A$76:$C$117,3,0)),"")</f>
        <v/>
      </c>
      <c r="E47" s="42"/>
      <c r="F47" s="165"/>
      <c r="G47" s="165"/>
      <c r="H47" s="166"/>
      <c r="J47" s="28" t="e">
        <f>IF(Project!F48=0,0,E47)</f>
        <v>#N/A</v>
      </c>
      <c r="K47" s="226"/>
    </row>
    <row r="48" spans="2:11" ht="50.1" customHeight="1">
      <c r="B48" s="30" t="str">
        <f>Project!B49</f>
        <v>A9.a</v>
      </c>
      <c r="C48" s="31" t="str">
        <f>Project!C49</f>
        <v>Protección contra el ruido</v>
      </c>
      <c r="D48" s="53" t="str">
        <f>IFERROR(IF(Project!F49=0,Translation!$C$123,VLOOKUP(B48,Translation!$A$76:$C$117,3,0)),"")</f>
        <v/>
      </c>
      <c r="E48" s="42"/>
      <c r="F48" s="165"/>
      <c r="G48" s="165"/>
      <c r="H48" s="166"/>
      <c r="J48" s="28" t="e">
        <f>IF(Project!F49=0,0,E48)</f>
        <v>#N/A</v>
      </c>
      <c r="K48" s="226"/>
    </row>
    <row r="49" spans="2:11" ht="50.1" customHeight="1">
      <c r="B49" s="30" t="str">
        <f>Project!B50</f>
        <v>A9.b</v>
      </c>
      <c r="C49" s="31" t="str">
        <f>Project!C50</f>
        <v>Sin biocidas en espacios interiores</v>
      </c>
      <c r="D49" s="53" t="str">
        <f>IFERROR(IF(Project!F50=0,Translation!$C$123,VLOOKUP(B49,Translation!$A$76:$C$117,3,0)),"")</f>
        <v/>
      </c>
      <c r="E49" s="42"/>
      <c r="F49" s="165"/>
      <c r="G49" s="165"/>
      <c r="H49" s="166"/>
      <c r="J49" s="28" t="e">
        <f>IF(Project!F50=0,0,E49)</f>
        <v>#N/A</v>
      </c>
      <c r="K49" s="226"/>
    </row>
    <row r="50" spans="2:11" ht="50.1" customHeight="1">
      <c r="B50" s="30" t="str">
        <f>Project!B51</f>
        <v>T1.a</v>
      </c>
      <c r="C50" s="31" t="str">
        <f>Project!C51</f>
        <v>Aislación de las tuberías de distribución</v>
      </c>
      <c r="D50" s="53" t="str">
        <f>IFERROR(IF(Project!F51=0,Translation!$C$123,VLOOKUP(B50,Translation!$A$76:$C$117,3,0)),"")</f>
        <v/>
      </c>
      <c r="E50" s="42"/>
      <c r="F50" s="165"/>
      <c r="G50" s="165"/>
      <c r="H50" s="166"/>
      <c r="J50" s="28" t="e">
        <f>IF(Project!F51=0,0,E50)</f>
        <v>#N/A</v>
      </c>
      <c r="K50" s="226"/>
    </row>
    <row r="51" spans="2:11" ht="50.1" customHeight="1">
      <c r="B51" s="30" t="str">
        <f>Project!B52</f>
        <v>T2.a</v>
      </c>
      <c r="C51" s="31" t="str">
        <f>Project!C52</f>
        <v>Superficie de cubierta útil con paneles fotovoltaicos</v>
      </c>
      <c r="D51" s="53" t="str">
        <f>IFERROR(IF(Project!F52=0,Translation!$C$123,VLOOKUP(B51,Translation!$A$76:$C$117,3,0)),"")</f>
        <v/>
      </c>
      <c r="E51" s="42"/>
      <c r="F51" s="165"/>
      <c r="G51" s="165"/>
      <c r="H51" s="166"/>
      <c r="J51" s="28" t="e">
        <f>IF(Project!F52=0,0,E51)</f>
        <v>#N/A</v>
      </c>
      <c r="K51" s="226"/>
    </row>
    <row r="52" spans="2:11" ht="50.1" customHeight="1">
      <c r="B52" s="30" t="str">
        <f>Project!B53</f>
        <v>T4.a</v>
      </c>
      <c r="C52" s="31" t="str">
        <f>Project!C53</f>
        <v>Filtración del aire de suministro</v>
      </c>
      <c r="D52" s="53" t="str">
        <f>IFERROR(IF(Project!F53=0,Translation!$C$123,VLOOKUP(B52,Translation!$A$76:$C$117,3,0)),"")</f>
        <v/>
      </c>
      <c r="E52" s="42"/>
      <c r="F52" s="165"/>
      <c r="G52" s="165"/>
      <c r="H52" s="166"/>
      <c r="J52" s="28" t="e">
        <f>IF(Project!F53=0,0,E52)</f>
        <v>#N/A</v>
      </c>
      <c r="K52" s="226"/>
    </row>
    <row r="53" spans="2:11" ht="50.1" customHeight="1">
      <c r="B53" s="30" t="str">
        <f>Project!B54</f>
        <v>T4.b</v>
      </c>
      <c r="C53" s="31" t="str">
        <f>Project!C54</f>
        <v>Sistema de control automatizado de la ventilación</v>
      </c>
      <c r="D53" s="53" t="str">
        <f>IFERROR(IF(Project!F54=0,Translation!$C$123,VLOOKUP(B53,Translation!$A$76:$C$117,3,0)),"")</f>
        <v/>
      </c>
      <c r="E53" s="42"/>
      <c r="F53" s="164"/>
      <c r="G53" s="165"/>
      <c r="H53" s="166"/>
      <c r="J53" s="28" t="e">
        <f>IF(Project!F54=0,0,E53)</f>
        <v>#N/A</v>
      </c>
      <c r="K53" s="226"/>
    </row>
    <row r="54" spans="2:11" ht="50.1" customHeight="1">
      <c r="B54" s="30" t="str">
        <f>Project!B55</f>
        <v>T5.a</v>
      </c>
      <c r="C54" s="31" t="str">
        <f>Project!C55</f>
        <v>Freecooling</v>
      </c>
      <c r="D54" s="53" t="str">
        <f>IFERROR(IF(Project!F55=0,Translation!$C$123,VLOOKUP(B54,Translation!$A$76:$C$117,3,0)),"")</f>
        <v/>
      </c>
      <c r="E54" s="42"/>
      <c r="F54" s="165"/>
      <c r="G54" s="165"/>
      <c r="H54" s="166"/>
      <c r="J54" s="28" t="e">
        <f>IF(Project!F55=0,0,E54)</f>
        <v>#N/A</v>
      </c>
      <c r="K54" s="226"/>
    </row>
    <row r="55" spans="2:11" ht="50.1" customHeight="1">
      <c r="B55" s="30" t="str">
        <f>Project!B56</f>
        <v>T5.b</v>
      </c>
      <c r="C55" s="31" t="str">
        <f>Project!C56</f>
        <v>Refrigeración activa con humidificación</v>
      </c>
      <c r="D55" s="53" t="str">
        <f>IFERROR(IF(Project!F56=0,Translation!$C$123,VLOOKUP(B55,Translation!$A$76:$C$117,3,0)),"")</f>
        <v/>
      </c>
      <c r="E55" s="42"/>
      <c r="F55" s="165"/>
      <c r="G55" s="165"/>
      <c r="H55" s="166"/>
      <c r="J55" s="28" t="e">
        <f>IF(Project!F56=0,0,E55)</f>
        <v>#N/A</v>
      </c>
      <c r="K55" s="226"/>
    </row>
    <row r="56" spans="2:11" ht="50.1" customHeight="1">
      <c r="B56" s="30" t="str">
        <f>Project!B57</f>
        <v>T6.a</v>
      </c>
      <c r="C56" s="31" t="str">
        <f>Project!C57</f>
        <v>Captar y utilizar el agua de lluvia</v>
      </c>
      <c r="D56" s="53" t="str">
        <f>IFERROR(IF(Project!F57=0,Translation!$C$123,VLOOKUP(B56,Translation!$A$76:$C$117,3,0)),"")</f>
        <v/>
      </c>
      <c r="E56" s="42"/>
      <c r="F56" s="165"/>
      <c r="G56" s="165"/>
      <c r="H56" s="166"/>
      <c r="J56" s="28" t="e">
        <f>IF(Project!F57=0,0,E56)</f>
        <v>#N/A</v>
      </c>
      <c r="K56" s="226"/>
    </row>
    <row r="57" spans="2:11" ht="50.1" customHeight="1">
      <c r="B57" s="30" t="str">
        <f>Project!B58</f>
        <v>T6.b</v>
      </c>
      <c r="C57" s="31" t="str">
        <f>Project!C58</f>
        <v>Uso de aguas grises</v>
      </c>
      <c r="D57" s="53" t="str">
        <f>IFERROR(IF(Project!F58=0,Translation!$C$123,VLOOKUP(B57,Translation!$A$76:$C$117,3,0)),"")</f>
        <v/>
      </c>
      <c r="E57" s="42"/>
      <c r="F57" s="165"/>
      <c r="G57" s="165"/>
      <c r="H57" s="166"/>
      <c r="J57" s="28" t="e">
        <f>IF(Project!F58=0,0,E57)</f>
        <v>#N/A</v>
      </c>
      <c r="K57" s="226"/>
    </row>
    <row r="58" spans="2:11" ht="50.1" customHeight="1">
      <c r="B58" s="30" t="str">
        <f>Project!B59</f>
        <v>T6.c</v>
      </c>
      <c r="C58" s="31" t="str">
        <f>Project!C59</f>
        <v>Pequeña planta de tratamiento de aguas</v>
      </c>
      <c r="D58" s="53" t="str">
        <f>IFERROR(IF(Project!F59=0,Translation!$C$123,VLOOKUP(B58,Translation!$A$76:$C$117,3,0)),"")</f>
        <v/>
      </c>
      <c r="E58" s="42"/>
      <c r="F58" s="165"/>
      <c r="G58" s="165"/>
      <c r="H58" s="166"/>
      <c r="J58" s="28" t="e">
        <f>IF(Project!F59=0,0,E58)</f>
        <v>#N/A</v>
      </c>
      <c r="K58" s="226"/>
    </row>
    <row r="59" spans="2:11" ht="50.1" customHeight="1">
      <c r="B59" s="30" t="str">
        <f>Project!B60</f>
        <v>O2.a</v>
      </c>
      <c r="C59" s="31" t="str">
        <f>Project!C60</f>
        <v>Control de todas las energías</v>
      </c>
      <c r="D59" s="53" t="str">
        <f>IFERROR(IF(Project!F60=0,Translation!$C$123,VLOOKUP(B59,Translation!$A$76:$C$117,3,0)),"")</f>
        <v/>
      </c>
      <c r="E59" s="42"/>
      <c r="F59" s="165"/>
      <c r="G59" s="165"/>
      <c r="H59" s="166"/>
      <c r="J59" s="28" t="e">
        <f>IF(Project!F60=0,0,E59)</f>
        <v>#N/A</v>
      </c>
      <c r="K59" s="226"/>
    </row>
    <row r="60" spans="2:11" ht="50.1" customHeight="1">
      <c r="B60" s="32" t="str">
        <f>Project!B61</f>
        <v>O2.b</v>
      </c>
      <c r="C60" s="33" t="str">
        <f>Project!C61</f>
        <v>Control de temperatura y humedad</v>
      </c>
      <c r="D60" s="54" t="str">
        <f>IFERROR(IF(Project!F61=0,Translation!$C$123,VLOOKUP(B60,Translation!$A$76:$C$117,3,0)),"")</f>
        <v/>
      </c>
      <c r="E60" s="43"/>
      <c r="F60" s="195"/>
      <c r="G60" s="195"/>
      <c r="H60" s="196"/>
      <c r="J60" s="28" t="e">
        <f>IF(Project!F61=0,0,E60)</f>
        <v>#N/A</v>
      </c>
      <c r="K60" s="226"/>
    </row>
    <row r="61" spans="2:11" ht="18.75" customHeight="1">
      <c r="B61" s="201"/>
      <c r="C61" s="201"/>
      <c r="D61" s="38"/>
      <c r="E61" s="38"/>
      <c r="F61" s="38"/>
      <c r="G61" s="38"/>
      <c r="H61" s="38"/>
      <c r="J61" s="110"/>
      <c r="K61" s="226"/>
    </row>
    <row r="62" spans="2:11" ht="18.75" customHeight="1">
      <c r="B62" s="201"/>
      <c r="C62" s="201"/>
      <c r="D62" s="38"/>
      <c r="E62" s="38"/>
      <c r="F62" s="38"/>
      <c r="G62" s="38"/>
      <c r="H62" s="38"/>
      <c r="J62" s="109"/>
      <c r="K62" s="226"/>
    </row>
    <row r="63" spans="2:11">
      <c r="B63" s="201"/>
      <c r="C63" s="201"/>
      <c r="D63" s="201"/>
      <c r="E63" s="201"/>
      <c r="F63" s="201"/>
      <c r="G63" s="201"/>
      <c r="H63" s="201"/>
      <c r="J63" s="201"/>
      <c r="K63" s="226"/>
    </row>
  </sheetData>
  <sheetProtection algorithmName="SHA-512" hashValue="0FV5BVodNhhIxIroCr1oapoHN9sMzXOEJHEpgKmer/EdyNgwZrew0qUeqzsJri2s2CMrDf0165Sug5f1fCo6OQ==" saltValue="TrLeyGeHQUBkq5WgOgdcSw==" spinCount="100000" sheet="1" selectLockedCells="1"/>
  <mergeCells count="56">
    <mergeCell ref="B5:D8"/>
    <mergeCell ref="F34:H34"/>
    <mergeCell ref="F58:H58"/>
    <mergeCell ref="F59:H59"/>
    <mergeCell ref="F60:H60"/>
    <mergeCell ref="F51:H51"/>
    <mergeCell ref="F52:H52"/>
    <mergeCell ref="F54:H54"/>
    <mergeCell ref="F55:H55"/>
    <mergeCell ref="F56:H56"/>
    <mergeCell ref="F57:H57"/>
    <mergeCell ref="B35:C35"/>
    <mergeCell ref="B36:C36"/>
    <mergeCell ref="F36:H36"/>
    <mergeCell ref="F50:H50"/>
    <mergeCell ref="F39:H39"/>
    <mergeCell ref="F48:H48"/>
    <mergeCell ref="F49:H49"/>
    <mergeCell ref="F40:H40"/>
    <mergeCell ref="F41:H41"/>
    <mergeCell ref="F42:H42"/>
    <mergeCell ref="F43:H43"/>
    <mergeCell ref="F44:H44"/>
    <mergeCell ref="F47:H47"/>
    <mergeCell ref="I12:I13"/>
    <mergeCell ref="F38:H38"/>
    <mergeCell ref="F26:H26"/>
    <mergeCell ref="F27:H27"/>
    <mergeCell ref="F28:H28"/>
    <mergeCell ref="F29:H29"/>
    <mergeCell ref="F30:H30"/>
    <mergeCell ref="F31:H31"/>
    <mergeCell ref="F32:H32"/>
    <mergeCell ref="F33:H33"/>
    <mergeCell ref="F25:H25"/>
    <mergeCell ref="F17:H17"/>
    <mergeCell ref="F18:H18"/>
    <mergeCell ref="F19:H19"/>
    <mergeCell ref="F22:H22"/>
    <mergeCell ref="F37:H37"/>
    <mergeCell ref="B9:D10"/>
    <mergeCell ref="F53:H53"/>
    <mergeCell ref="F12:F13"/>
    <mergeCell ref="G12:G13"/>
    <mergeCell ref="H12:H13"/>
    <mergeCell ref="F45:H45"/>
    <mergeCell ref="F46:H46"/>
    <mergeCell ref="B12:C12"/>
    <mergeCell ref="B16:C16"/>
    <mergeCell ref="F24:H24"/>
    <mergeCell ref="B15:C15"/>
    <mergeCell ref="E15:E16"/>
    <mergeCell ref="F15:H16"/>
    <mergeCell ref="F20:H20"/>
    <mergeCell ref="F21:H21"/>
    <mergeCell ref="F23:H23"/>
  </mergeCells>
  <conditionalFormatting sqref="E17:E60">
    <cfRule type="cellIs" dxfId="10" priority="6" operator="equal">
      <formula>$J$10</formula>
    </cfRule>
    <cfRule type="cellIs" dxfId="9" priority="7" operator="equal">
      <formula>$J$9</formula>
    </cfRule>
    <cfRule type="cellIs" dxfId="8" priority="8" operator="equal">
      <formula>$J$8</formula>
    </cfRule>
    <cfRule type="cellIs" dxfId="7" priority="9" operator="equal">
      <formula>$J$7</formula>
    </cfRule>
  </conditionalFormatting>
  <conditionalFormatting sqref="G12:I12">
    <cfRule type="cellIs" dxfId="6" priority="2" operator="equal">
      <formula>$F$9</formula>
    </cfRule>
    <cfRule type="cellIs" dxfId="5" priority="3" operator="equal">
      <formula>$F$7</formula>
    </cfRule>
  </conditionalFormatting>
  <pageMargins left="0.70866141732283472" right="0.70866141732283472" top="0.78740157480314965" bottom="0.78740157480314965" header="0.31496062992125984" footer="0.31496062992125984"/>
  <pageSetup paperSize="9" scale="44" fitToHeight="0" orientation="portrait" r:id="rId1"/>
  <rowBreaks count="1" manualBreakCount="1">
    <brk id="35"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17" id="{00000000-000E-0000-0100-00000E000000}">
            <xm:f>IF(OR(Project!$G$17=0,Project!$H$17=0),1,IF(Project!$F18=0,1,0))</xm:f>
            <x14:dxf>
              <font>
                <strike val="0"/>
                <color theme="2"/>
              </font>
              <fill>
                <patternFill>
                  <bgColor theme="0"/>
                </patternFill>
              </fill>
            </x14:dxf>
          </x14:cfRule>
          <xm:sqref>B17:D34</xm:sqref>
        </x14:conditionalFormatting>
        <x14:conditionalFormatting xmlns:xm="http://schemas.microsoft.com/office/excel/2006/main">
          <x14:cfRule type="expression" priority="14" id="{00000000-000E-0000-0100-00000E000000}">
            <xm:f>IF(OR(Project!$G$17=0,Project!$H$17=0),1,IF(Project!$F38=0,1,0))</xm:f>
            <x14:dxf>
              <font>
                <color theme="2"/>
              </font>
              <fill>
                <patternFill>
                  <bgColor theme="0"/>
                </patternFill>
              </fill>
            </x14:dxf>
          </x14:cfRule>
          <xm:sqref>B37:D60</xm:sqref>
        </x14:conditionalFormatting>
        <x14:conditionalFormatting xmlns:xm="http://schemas.microsoft.com/office/excel/2006/main">
          <x14:cfRule type="expression" priority="16" id="{00000000-000E-0000-0100-000010000000}">
            <xm:f>IF(Project!$F18=1,1,0)</xm:f>
            <x14:dxf>
              <fill>
                <patternFill>
                  <bgColor rgb="FFFFFFCC"/>
                </patternFill>
              </fill>
            </x14:dxf>
          </x14:cfRule>
          <xm:sqref>E17:F60</xm:sqref>
        </x14:conditionalFormatting>
        <x14:conditionalFormatting xmlns:xm="http://schemas.microsoft.com/office/excel/2006/main">
          <x14:cfRule type="cellIs" priority="1" operator="equal" id="{0C73FAEB-AD81-4D67-9CCB-C0AA2E539C20}">
            <xm:f>Translation!$C$129</xm:f>
            <x14:dxf>
              <fill>
                <patternFill>
                  <bgColor theme="7"/>
                </patternFill>
              </fill>
            </x14:dxf>
          </x14:cfRule>
          <xm:sqref>G12:H13</xm:sqref>
        </x14:conditionalFormatting>
        <x14:conditionalFormatting xmlns:xm="http://schemas.microsoft.com/office/excel/2006/main">
          <x14:cfRule type="cellIs" priority="4" operator="equal" id="{8619CD5E-C626-4926-87AF-2F04A7F12DD3}">
            <xm:f>Translation!$C$129</xm:f>
            <x14:dxf>
              <fill>
                <patternFill>
                  <bgColor theme="7"/>
                </patternFill>
              </fill>
            </x14:dxf>
          </x14:cfRule>
          <xm:sqref>I12:I13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5FEFF5B-11C0-42FF-8561-91C814C18148}">
          <x14:formula1>
            <xm:f>IF(Project!F18=1,LST_Rating,LST_Empty)</xm:f>
          </x14:formula1>
          <xm:sqref>E39:E60 E17:E34</xm:sqref>
        </x14:dataValidation>
        <x14:dataValidation type="list" allowBlank="1" showInputMessage="1" showErrorMessage="1" xr:uid="{9EC9B9AC-F317-47C5-9F85-ADE62060EB22}">
          <x14:formula1>
            <xm:f>IF(Project!$F38=1,LST_Rating,LST_Empty)</xm:f>
          </x14:formula1>
          <xm:sqref>E37:E38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65743-D8F2-4499-B398-660E1FA70C66}">
  <dimension ref="A1:J144"/>
  <sheetViews>
    <sheetView showGridLines="0" workbookViewId="0">
      <pane ySplit="3" topLeftCell="A22" activePane="bottomLeft" state="frozen"/>
      <selection pane="bottomLeft" activeCell="C113" sqref="C113"/>
    </sheetView>
  </sheetViews>
  <sheetFormatPr defaultColWidth="11.5703125" defaultRowHeight="12.75"/>
  <cols>
    <col min="1" max="1" width="11.5703125" style="1"/>
    <col min="2" max="2" width="10" style="1" customWidth="1"/>
    <col min="3" max="3" width="36" style="1" bestFit="1" customWidth="1"/>
    <col min="4" max="4" width="51.5703125" style="65" bestFit="1" customWidth="1"/>
    <col min="5" max="6" width="46.5703125" style="65" customWidth="1"/>
    <col min="7" max="7" width="9.140625" style="1" bestFit="1" customWidth="1"/>
    <col min="8" max="8" width="7.140625" style="1" customWidth="1"/>
    <col min="9" max="9" width="11.5703125" style="1"/>
    <col min="10" max="10" width="2" style="1" bestFit="1" customWidth="1"/>
    <col min="11" max="16384" width="11.5703125" style="1"/>
  </cols>
  <sheetData>
    <row r="1" spans="1:10" ht="13.15">
      <c r="A1" s="201"/>
      <c r="B1" s="55" t="s">
        <v>70</v>
      </c>
      <c r="C1" s="6" t="s">
        <v>71</v>
      </c>
      <c r="D1" s="55">
        <f>VLOOKUP(C1,I1:J3,2,0)</f>
        <v>2</v>
      </c>
      <c r="E1" s="56" t="s">
        <v>72</v>
      </c>
      <c r="F1" s="66" t="s">
        <v>73</v>
      </c>
      <c r="G1" s="201"/>
      <c r="H1" s="201"/>
      <c r="I1" s="57" t="s">
        <v>74</v>
      </c>
      <c r="J1" s="58">
        <v>1</v>
      </c>
    </row>
    <row r="2" spans="1:10" ht="13.15">
      <c r="A2" s="201"/>
      <c r="B2" s="59"/>
      <c r="C2" s="60"/>
      <c r="D2" s="61"/>
      <c r="E2" s="62"/>
      <c r="F2" s="62"/>
      <c r="G2" s="201"/>
      <c r="H2" s="201"/>
      <c r="I2" s="57" t="s">
        <v>71</v>
      </c>
      <c r="J2" s="58">
        <v>2</v>
      </c>
    </row>
    <row r="3" spans="1:10" ht="13.15">
      <c r="A3" s="201"/>
      <c r="B3" s="55" t="s">
        <v>75</v>
      </c>
      <c r="C3" s="63" t="s">
        <v>76</v>
      </c>
      <c r="D3" s="64" t="str">
        <f>I1</f>
        <v>deutsch</v>
      </c>
      <c r="E3" s="64" t="str">
        <f>I2</f>
        <v>español</v>
      </c>
      <c r="F3" s="64" t="str">
        <f>I3</f>
        <v>english</v>
      </c>
      <c r="G3" s="201"/>
      <c r="H3" s="201"/>
      <c r="I3" s="57" t="s">
        <v>77</v>
      </c>
      <c r="J3" s="58">
        <v>3</v>
      </c>
    </row>
    <row r="4" spans="1:10">
      <c r="A4" s="201"/>
      <c r="B4" s="257">
        <v>1</v>
      </c>
      <c r="C4" s="258" t="str">
        <f>INDEX($D$4:$F$507,$B4,$D$1)</f>
        <v>Minergie LATAM / Chile / México</v>
      </c>
      <c r="D4" s="140" t="s">
        <v>78</v>
      </c>
      <c r="E4" s="140" t="s">
        <v>79</v>
      </c>
      <c r="F4" s="140" t="s">
        <v>80</v>
      </c>
      <c r="G4" s="201"/>
      <c r="H4" s="201"/>
      <c r="I4" s="201"/>
      <c r="J4" s="201"/>
    </row>
    <row r="5" spans="1:10">
      <c r="A5" s="201"/>
      <c r="B5" s="257">
        <v>2</v>
      </c>
      <c r="C5" s="258" t="str">
        <f t="shared" ref="C5:C68" si="0">INDEX($D$4:$F$507,$B5,$D$1)</f>
        <v>Versión</v>
      </c>
      <c r="D5" s="140" t="s">
        <v>81</v>
      </c>
      <c r="E5" s="140" t="s">
        <v>82</v>
      </c>
      <c r="F5" s="140" t="s">
        <v>81</v>
      </c>
      <c r="G5" s="201"/>
      <c r="H5" s="201"/>
      <c r="I5" s="201"/>
      <c r="J5" s="201"/>
    </row>
    <row r="6" spans="1:10">
      <c r="A6" s="201"/>
      <c r="B6" s="257">
        <v>3</v>
      </c>
      <c r="C6" s="258" t="str">
        <f t="shared" si="0"/>
        <v>Nombre del Proyecto</v>
      </c>
      <c r="D6" s="140" t="s">
        <v>83</v>
      </c>
      <c r="E6" s="140" t="s">
        <v>84</v>
      </c>
      <c r="F6" s="140" t="s">
        <v>85</v>
      </c>
      <c r="G6" s="201"/>
      <c r="H6" s="201"/>
      <c r="I6" s="201"/>
      <c r="J6" s="201"/>
    </row>
    <row r="7" spans="1:10">
      <c r="A7" s="201"/>
      <c r="B7" s="257">
        <v>4</v>
      </c>
      <c r="C7" s="258" t="str">
        <f t="shared" si="0"/>
        <v>Ciudad</v>
      </c>
      <c r="D7" s="140" t="s">
        <v>86</v>
      </c>
      <c r="E7" s="140" t="s">
        <v>87</v>
      </c>
      <c r="F7" s="140" t="s">
        <v>88</v>
      </c>
      <c r="G7" s="201"/>
      <c r="H7" s="201"/>
      <c r="I7" s="201"/>
      <c r="J7" s="201"/>
    </row>
    <row r="8" spans="1:10">
      <c r="A8" s="201"/>
      <c r="B8" s="257">
        <v>5</v>
      </c>
      <c r="C8" s="258" t="str">
        <f t="shared" si="0"/>
        <v>País</v>
      </c>
      <c r="D8" s="140" t="s">
        <v>89</v>
      </c>
      <c r="E8" s="140" t="s">
        <v>90</v>
      </c>
      <c r="F8" s="140" t="s">
        <v>91</v>
      </c>
      <c r="G8" s="201"/>
      <c r="H8" s="201"/>
      <c r="I8" s="201"/>
      <c r="J8" s="201"/>
    </row>
    <row r="9" spans="1:10">
      <c r="A9" s="201"/>
      <c r="B9" s="257">
        <v>6</v>
      </c>
      <c r="C9" s="258" t="str">
        <f t="shared" si="0"/>
        <v>Zona climática (ASHREA)</v>
      </c>
      <c r="D9" s="140" t="s">
        <v>92</v>
      </c>
      <c r="E9" s="140" t="s">
        <v>93</v>
      </c>
      <c r="F9" s="140" t="s">
        <v>94</v>
      </c>
      <c r="G9" s="201"/>
      <c r="H9" s="201"/>
      <c r="I9" s="201"/>
      <c r="J9" s="201"/>
    </row>
    <row r="10" spans="1:10">
      <c r="A10" s="201"/>
      <c r="B10" s="257">
        <v>7</v>
      </c>
      <c r="C10" s="258" t="str">
        <f t="shared" si="0"/>
        <v>Zona climática (Chile)</v>
      </c>
      <c r="D10" s="140" t="s">
        <v>95</v>
      </c>
      <c r="E10" s="140" t="s">
        <v>96</v>
      </c>
      <c r="F10" s="140" t="s">
        <v>97</v>
      </c>
      <c r="G10" s="201"/>
      <c r="H10" s="201"/>
      <c r="I10" s="201"/>
      <c r="J10" s="201"/>
    </row>
    <row r="11" spans="1:10">
      <c r="A11" s="201"/>
      <c r="B11" s="257">
        <v>8</v>
      </c>
      <c r="C11" s="258" t="str">
        <f t="shared" si="0"/>
        <v>Zona climática</v>
      </c>
      <c r="D11" s="140" t="s">
        <v>98</v>
      </c>
      <c r="E11" s="140" t="s">
        <v>99</v>
      </c>
      <c r="F11" s="140" t="s">
        <v>100</v>
      </c>
      <c r="G11" s="201"/>
      <c r="H11" s="201"/>
      <c r="I11" s="201"/>
      <c r="J11" s="201"/>
    </row>
    <row r="12" spans="1:10">
      <c r="A12" s="201"/>
      <c r="B12" s="257">
        <v>9</v>
      </c>
      <c r="C12" s="258" t="str">
        <f t="shared" si="0"/>
        <v>Chile</v>
      </c>
      <c r="D12" s="140" t="s">
        <v>101</v>
      </c>
      <c r="E12" s="140" t="s">
        <v>101</v>
      </c>
      <c r="F12" s="140" t="s">
        <v>101</v>
      </c>
      <c r="G12" s="201"/>
      <c r="H12" s="201"/>
      <c r="I12" s="201"/>
      <c r="J12" s="201"/>
    </row>
    <row r="13" spans="1:10">
      <c r="A13" s="201"/>
      <c r="B13" s="257">
        <v>10</v>
      </c>
      <c r="C13" s="258" t="str">
        <f t="shared" si="0"/>
        <v>México</v>
      </c>
      <c r="D13" s="140" t="s">
        <v>102</v>
      </c>
      <c r="E13" s="140" t="s">
        <v>103</v>
      </c>
      <c r="F13" s="140" t="s">
        <v>104</v>
      </c>
      <c r="G13" s="201"/>
      <c r="H13" s="201"/>
      <c r="I13" s="201"/>
      <c r="J13" s="201"/>
    </row>
    <row r="14" spans="1:10" ht="13.15" thickBot="1">
      <c r="A14" s="201"/>
      <c r="B14" s="259">
        <v>11</v>
      </c>
      <c r="C14" s="260" t="str">
        <f t="shared" si="0"/>
        <v>Otro país</v>
      </c>
      <c r="D14" s="261" t="s">
        <v>105</v>
      </c>
      <c r="E14" s="261" t="s">
        <v>106</v>
      </c>
      <c r="F14" s="261" t="s">
        <v>107</v>
      </c>
      <c r="G14" s="201"/>
      <c r="H14" s="201"/>
      <c r="I14" s="201"/>
      <c r="J14" s="201"/>
    </row>
    <row r="15" spans="1:10" ht="25.5">
      <c r="A15" s="262" t="s">
        <v>27</v>
      </c>
      <c r="B15" s="263">
        <v>12</v>
      </c>
      <c r="C15" s="264" t="str">
        <f t="shared" si="0"/>
        <v>Datos del proyecto y definición de los espacios</v>
      </c>
      <c r="D15" s="265" t="s">
        <v>108</v>
      </c>
      <c r="E15" s="265" t="s">
        <v>109</v>
      </c>
      <c r="F15" s="266" t="s">
        <v>110</v>
      </c>
      <c r="G15" s="201"/>
      <c r="H15" s="201"/>
      <c r="I15" s="201"/>
      <c r="J15" s="201"/>
    </row>
    <row r="16" spans="1:10">
      <c r="A16" s="267" t="s">
        <v>28</v>
      </c>
      <c r="B16" s="257">
        <v>13</v>
      </c>
      <c r="C16" s="258" t="str">
        <f t="shared" si="0"/>
        <v>Aislamiento térmico de la envolvente</v>
      </c>
      <c r="D16" s="140" t="s">
        <v>111</v>
      </c>
      <c r="E16" s="140" t="s">
        <v>112</v>
      </c>
      <c r="F16" s="139" t="s">
        <v>113</v>
      </c>
      <c r="G16" s="201"/>
      <c r="H16" s="201"/>
      <c r="I16" s="201"/>
      <c r="J16" s="201"/>
    </row>
    <row r="17" spans="1:6" ht="25.5">
      <c r="A17" s="267" t="s">
        <v>29</v>
      </c>
      <c r="B17" s="257">
        <v>14</v>
      </c>
      <c r="C17" s="258" t="str">
        <f t="shared" si="0"/>
        <v>Reducción de puentes térmicos y hermeticidad</v>
      </c>
      <c r="D17" s="140" t="s">
        <v>114</v>
      </c>
      <c r="E17" s="140" t="s">
        <v>115</v>
      </c>
      <c r="F17" s="139" t="s">
        <v>116</v>
      </c>
    </row>
    <row r="18" spans="1:6" ht="25.5">
      <c r="A18" s="267" t="s">
        <v>30</v>
      </c>
      <c r="B18" s="257">
        <v>15</v>
      </c>
      <c r="C18" s="258" t="str">
        <f t="shared" si="0"/>
        <v>Aprovechamiento térmico de la radiación solar</v>
      </c>
      <c r="D18" s="140" t="s">
        <v>117</v>
      </c>
      <c r="E18" s="140" t="s">
        <v>118</v>
      </c>
      <c r="F18" s="139" t="s">
        <v>119</v>
      </c>
    </row>
    <row r="19" spans="1:6">
      <c r="A19" s="267" t="s">
        <v>31</v>
      </c>
      <c r="B19" s="257">
        <v>16</v>
      </c>
      <c r="C19" s="258" t="str">
        <f t="shared" si="0"/>
        <v>Protección solar exterior de las ventanas</v>
      </c>
      <c r="D19" s="140" t="s">
        <v>120</v>
      </c>
      <c r="E19" s="140" t="s">
        <v>121</v>
      </c>
      <c r="F19" s="139" t="s">
        <v>122</v>
      </c>
    </row>
    <row r="20" spans="1:6">
      <c r="A20" s="267" t="s">
        <v>32</v>
      </c>
      <c r="B20" s="257">
        <v>17</v>
      </c>
      <c r="C20" s="258" t="str">
        <f t="shared" si="0"/>
        <v>Ventilación natural</v>
      </c>
      <c r="D20" s="140" t="s">
        <v>123</v>
      </c>
      <c r="E20" s="140" t="s">
        <v>124</v>
      </c>
      <c r="F20" s="139" t="s">
        <v>125</v>
      </c>
    </row>
    <row r="21" spans="1:6" ht="25.5">
      <c r="A21" s="267" t="s">
        <v>46</v>
      </c>
      <c r="B21" s="257">
        <v>18</v>
      </c>
      <c r="C21" s="258" t="str">
        <f t="shared" si="0"/>
        <v>Aberturas diseñadas para favorecer la circulación natural del aire</v>
      </c>
      <c r="D21" s="140" t="s">
        <v>126</v>
      </c>
      <c r="E21" s="140" t="s">
        <v>127</v>
      </c>
      <c r="F21" s="139" t="s">
        <v>128</v>
      </c>
    </row>
    <row r="22" spans="1:6" ht="25.5">
      <c r="A22" s="267" t="s">
        <v>47</v>
      </c>
      <c r="B22" s="257">
        <v>19</v>
      </c>
      <c r="C22" s="258" t="str">
        <f t="shared" si="0"/>
        <v>Medidas low-tec para la generación de corrientes de aire</v>
      </c>
      <c r="D22" s="140" t="s">
        <v>129</v>
      </c>
      <c r="E22" s="140" t="s">
        <v>130</v>
      </c>
      <c r="F22" s="139" t="s">
        <v>131</v>
      </c>
    </row>
    <row r="23" spans="1:6">
      <c r="A23" s="267" t="s">
        <v>48</v>
      </c>
      <c r="B23" s="257">
        <v>20</v>
      </c>
      <c r="C23" s="258" t="str">
        <f t="shared" si="0"/>
        <v>Refrigeración pasiva por humidificación</v>
      </c>
      <c r="D23" s="140" t="s">
        <v>132</v>
      </c>
      <c r="E23" s="140" t="s">
        <v>133</v>
      </c>
      <c r="F23" s="139" t="s">
        <v>134</v>
      </c>
    </row>
    <row r="24" spans="1:6">
      <c r="A24" s="267" t="s">
        <v>33</v>
      </c>
      <c r="B24" s="257">
        <v>21</v>
      </c>
      <c r="C24" s="258" t="str">
        <f t="shared" si="0"/>
        <v>Reducción de la huella de carbono</v>
      </c>
      <c r="D24" s="140" t="s">
        <v>135</v>
      </c>
      <c r="E24" s="140" t="s">
        <v>136</v>
      </c>
      <c r="F24" s="139" t="s">
        <v>137</v>
      </c>
    </row>
    <row r="25" spans="1:6" ht="25.5">
      <c r="A25" s="267" t="s">
        <v>49</v>
      </c>
      <c r="B25" s="257">
        <v>22</v>
      </c>
      <c r="C25" s="258" t="str">
        <f t="shared" si="0"/>
        <v>Materiales renovables locales como estructura principal</v>
      </c>
      <c r="D25" s="140" t="s">
        <v>138</v>
      </c>
      <c r="E25" s="140" t="s">
        <v>139</v>
      </c>
      <c r="F25" s="139" t="s">
        <v>140</v>
      </c>
    </row>
    <row r="26" spans="1:6" ht="25.5">
      <c r="A26" s="267" t="s">
        <v>50</v>
      </c>
      <c r="B26" s="257">
        <v>23</v>
      </c>
      <c r="C26" s="258" t="str">
        <f t="shared" si="0"/>
        <v>Materiales renovables locales como materiales principales no estructurales</v>
      </c>
      <c r="D26" s="140" t="s">
        <v>141</v>
      </c>
      <c r="E26" s="140" t="s">
        <v>142</v>
      </c>
      <c r="F26" s="139" t="s">
        <v>143</v>
      </c>
    </row>
    <row r="27" spans="1:6">
      <c r="A27" s="267" t="s">
        <v>51</v>
      </c>
      <c r="B27" s="257">
        <v>24</v>
      </c>
      <c r="C27" s="258" t="str">
        <f t="shared" si="0"/>
        <v>Facilidad de mantenimiento</v>
      </c>
      <c r="D27" s="140" t="s">
        <v>144</v>
      </c>
      <c r="E27" s="140" t="s">
        <v>145</v>
      </c>
      <c r="F27" s="139" t="s">
        <v>146</v>
      </c>
    </row>
    <row r="28" spans="1:6">
      <c r="A28" s="267" t="s">
        <v>52</v>
      </c>
      <c r="B28" s="257">
        <v>25</v>
      </c>
      <c r="C28" s="258" t="str">
        <f t="shared" si="0"/>
        <v>Facilidad de desmontaje</v>
      </c>
      <c r="D28" s="140" t="s">
        <v>147</v>
      </c>
      <c r="E28" s="140" t="s">
        <v>148</v>
      </c>
      <c r="F28" s="139" t="s">
        <v>149</v>
      </c>
    </row>
    <row r="29" spans="1:6">
      <c r="A29" s="267" t="s">
        <v>34</v>
      </c>
      <c r="B29" s="257">
        <v>26</v>
      </c>
      <c r="C29" s="258" t="str">
        <f t="shared" si="0"/>
        <v>Espacio exterior bioclimático</v>
      </c>
      <c r="D29" s="140" t="s">
        <v>150</v>
      </c>
      <c r="E29" s="140" t="s">
        <v>151</v>
      </c>
      <c r="F29" s="139" t="s">
        <v>152</v>
      </c>
    </row>
    <row r="30" spans="1:6">
      <c r="A30" s="267" t="s">
        <v>53</v>
      </c>
      <c r="B30" s="257">
        <v>27</v>
      </c>
      <c r="C30" s="258" t="str">
        <f t="shared" si="0"/>
        <v>Techo verde</v>
      </c>
      <c r="D30" s="140" t="s">
        <v>153</v>
      </c>
      <c r="E30" s="140" t="s">
        <v>154</v>
      </c>
      <c r="F30" s="139" t="s">
        <v>155</v>
      </c>
    </row>
    <row r="31" spans="1:6" ht="25.5">
      <c r="A31" s="267" t="s">
        <v>54</v>
      </c>
      <c r="B31" s="257">
        <v>28</v>
      </c>
      <c r="C31" s="258" t="str">
        <f t="shared" si="0"/>
        <v>Elementos constructivos expuestos a la lluvia sin metales pesados</v>
      </c>
      <c r="D31" s="140" t="s">
        <v>156</v>
      </c>
      <c r="E31" s="140" t="s">
        <v>157</v>
      </c>
      <c r="F31" s="139" t="s">
        <v>158</v>
      </c>
    </row>
    <row r="32" spans="1:6" ht="25.5">
      <c r="A32" s="267" t="s">
        <v>55</v>
      </c>
      <c r="B32" s="257">
        <v>29</v>
      </c>
      <c r="C32" s="258" t="str">
        <f t="shared" si="0"/>
        <v>Sin protección química contra raíces en láminas de estanqueidad</v>
      </c>
      <c r="D32" s="140" t="s">
        <v>159</v>
      </c>
      <c r="E32" s="140" t="s">
        <v>160</v>
      </c>
      <c r="F32" s="139" t="s">
        <v>161</v>
      </c>
    </row>
    <row r="33" spans="1:6">
      <c r="A33" s="267" t="s">
        <v>35</v>
      </c>
      <c r="B33" s="257">
        <v>30</v>
      </c>
      <c r="C33" s="258" t="str">
        <f t="shared" si="0"/>
        <v>Espacios interiores más sanos</v>
      </c>
      <c r="D33" s="140" t="s">
        <v>162</v>
      </c>
      <c r="E33" s="140" t="s">
        <v>163</v>
      </c>
      <c r="F33" s="139" t="s">
        <v>164</v>
      </c>
    </row>
    <row r="34" spans="1:6">
      <c r="A34" s="267" t="s">
        <v>56</v>
      </c>
      <c r="B34" s="257">
        <v>31</v>
      </c>
      <c r="C34" s="258" t="str">
        <f t="shared" si="0"/>
        <v>Protección contra el ruido</v>
      </c>
      <c r="D34" s="140" t="s">
        <v>165</v>
      </c>
      <c r="E34" s="140" t="s">
        <v>166</v>
      </c>
      <c r="F34" s="139" t="s">
        <v>167</v>
      </c>
    </row>
    <row r="35" spans="1:6">
      <c r="A35" s="267" t="s">
        <v>57</v>
      </c>
      <c r="B35" s="257">
        <v>32</v>
      </c>
      <c r="C35" s="258" t="str">
        <f t="shared" si="0"/>
        <v>Sin biocidas en espacios interiores</v>
      </c>
      <c r="D35" s="140" t="s">
        <v>168</v>
      </c>
      <c r="E35" s="140" t="s">
        <v>169</v>
      </c>
      <c r="F35" s="139" t="s">
        <v>170</v>
      </c>
    </row>
    <row r="36" spans="1:6" ht="25.5">
      <c r="A36" s="267" t="s">
        <v>36</v>
      </c>
      <c r="B36" s="257">
        <v>33</v>
      </c>
      <c r="C36" s="258" t="str">
        <f t="shared" si="0"/>
        <v>Producción de energía sin combustibles fósiles y eficiente</v>
      </c>
      <c r="D36" s="140" t="s">
        <v>171</v>
      </c>
      <c r="E36" s="140" t="s">
        <v>172</v>
      </c>
      <c r="F36" s="139" t="s">
        <v>173</v>
      </c>
    </row>
    <row r="37" spans="1:6">
      <c r="A37" s="267" t="s">
        <v>58</v>
      </c>
      <c r="B37" s="257">
        <v>34</v>
      </c>
      <c r="C37" s="258" t="str">
        <f t="shared" si="0"/>
        <v>Aislación de las tuberías de distribución</v>
      </c>
      <c r="D37" s="140" t="s">
        <v>174</v>
      </c>
      <c r="E37" s="140" t="s">
        <v>175</v>
      </c>
      <c r="F37" s="139" t="s">
        <v>176</v>
      </c>
    </row>
    <row r="38" spans="1:6">
      <c r="A38" s="267" t="s">
        <v>37</v>
      </c>
      <c r="B38" s="257">
        <v>35</v>
      </c>
      <c r="C38" s="258" t="str">
        <f t="shared" si="0"/>
        <v>Autoproducción de energía</v>
      </c>
      <c r="D38" s="140" t="s">
        <v>177</v>
      </c>
      <c r="E38" s="140" t="s">
        <v>178</v>
      </c>
      <c r="F38" s="139" t="s">
        <v>179</v>
      </c>
    </row>
    <row r="39" spans="1:6" ht="25.5">
      <c r="A39" s="267" t="s">
        <v>59</v>
      </c>
      <c r="B39" s="257">
        <v>36</v>
      </c>
      <c r="C39" s="258" t="str">
        <f t="shared" si="0"/>
        <v>Superficie de cubierta útil con paneles fotovoltaicos</v>
      </c>
      <c r="D39" s="140" t="s">
        <v>180</v>
      </c>
      <c r="E39" s="140" t="s">
        <v>181</v>
      </c>
      <c r="F39" s="139" t="s">
        <v>182</v>
      </c>
    </row>
    <row r="40" spans="1:6">
      <c r="A40" s="267" t="s">
        <v>38</v>
      </c>
      <c r="B40" s="257">
        <v>37</v>
      </c>
      <c r="C40" s="258" t="str">
        <f t="shared" si="0"/>
        <v>Electrodomésticos e iluminación eficientes</v>
      </c>
      <c r="D40" s="140" t="s">
        <v>183</v>
      </c>
      <c r="E40" s="140" t="s">
        <v>184</v>
      </c>
      <c r="F40" s="139" t="s">
        <v>185</v>
      </c>
    </row>
    <row r="41" spans="1:6" ht="25.5">
      <c r="A41" s="267" t="s">
        <v>39</v>
      </c>
      <c r="B41" s="257">
        <v>38</v>
      </c>
      <c r="C41" s="258" t="str">
        <f t="shared" si="0"/>
        <v>Ventilación constante para un ambiente interior confortable y sano</v>
      </c>
      <c r="D41" s="140" t="s">
        <v>186</v>
      </c>
      <c r="E41" s="140" t="s">
        <v>187</v>
      </c>
      <c r="F41" s="139" t="s">
        <v>188</v>
      </c>
    </row>
    <row r="42" spans="1:6">
      <c r="A42" s="267" t="s">
        <v>60</v>
      </c>
      <c r="B42" s="257">
        <v>39</v>
      </c>
      <c r="C42" s="258" t="str">
        <f t="shared" si="0"/>
        <v>Filtración del aire de suministro</v>
      </c>
      <c r="D42" s="140" t="s">
        <v>189</v>
      </c>
      <c r="E42" s="140" t="s">
        <v>190</v>
      </c>
      <c r="F42" s="139" t="s">
        <v>191</v>
      </c>
    </row>
    <row r="43" spans="1:6" ht="25.5">
      <c r="A43" s="267" t="s">
        <v>61</v>
      </c>
      <c r="B43" s="257">
        <v>40</v>
      </c>
      <c r="C43" s="258" t="str">
        <f t="shared" si="0"/>
        <v>Sistema de control automatizado de la ventilación</v>
      </c>
      <c r="D43" s="140" t="s">
        <v>192</v>
      </c>
      <c r="E43" s="140" t="s">
        <v>193</v>
      </c>
      <c r="F43" s="139" t="s">
        <v>194</v>
      </c>
    </row>
    <row r="44" spans="1:6">
      <c r="A44" s="267" t="s">
        <v>40</v>
      </c>
      <c r="B44" s="257">
        <v>41</v>
      </c>
      <c r="C44" s="258" t="str">
        <f t="shared" si="0"/>
        <v>Refrigeración eficiente</v>
      </c>
      <c r="D44" s="140" t="s">
        <v>195</v>
      </c>
      <c r="E44" s="140" t="s">
        <v>196</v>
      </c>
      <c r="F44" s="139" t="s">
        <v>197</v>
      </c>
    </row>
    <row r="45" spans="1:6">
      <c r="A45" s="267" t="s">
        <v>62</v>
      </c>
      <c r="B45" s="257">
        <v>42</v>
      </c>
      <c r="C45" s="258" t="str">
        <f t="shared" si="0"/>
        <v>Freecooling</v>
      </c>
      <c r="D45" s="140" t="s">
        <v>198</v>
      </c>
      <c r="E45" s="140" t="s">
        <v>198</v>
      </c>
      <c r="F45" s="139" t="s">
        <v>199</v>
      </c>
    </row>
    <row r="46" spans="1:6">
      <c r="A46" s="267" t="s">
        <v>63</v>
      </c>
      <c r="B46" s="257">
        <v>43</v>
      </c>
      <c r="C46" s="258" t="str">
        <f t="shared" si="0"/>
        <v>Refrigeración activa con humidificación</v>
      </c>
      <c r="D46" s="140" t="s">
        <v>200</v>
      </c>
      <c r="E46" s="140" t="s">
        <v>201</v>
      </c>
      <c r="F46" s="139" t="s">
        <v>202</v>
      </c>
    </row>
    <row r="47" spans="1:6">
      <c r="A47" s="267" t="s">
        <v>41</v>
      </c>
      <c r="B47" s="257">
        <v>44</v>
      </c>
      <c r="C47" s="258" t="str">
        <f t="shared" si="0"/>
        <v>Uso eficiente de agua</v>
      </c>
      <c r="D47" s="140" t="s">
        <v>203</v>
      </c>
      <c r="E47" s="140" t="s">
        <v>204</v>
      </c>
      <c r="F47" s="139" t="s">
        <v>205</v>
      </c>
    </row>
    <row r="48" spans="1:6">
      <c r="A48" s="267" t="s">
        <v>64</v>
      </c>
      <c r="B48" s="257">
        <v>45</v>
      </c>
      <c r="C48" s="258" t="str">
        <f t="shared" si="0"/>
        <v>Captar y utilizar el agua de lluvia</v>
      </c>
      <c r="D48" s="140" t="s">
        <v>206</v>
      </c>
      <c r="E48" s="140" t="s">
        <v>207</v>
      </c>
      <c r="F48" s="139" t="s">
        <v>208</v>
      </c>
    </row>
    <row r="49" spans="1:6">
      <c r="A49" s="267" t="s">
        <v>65</v>
      </c>
      <c r="B49" s="257">
        <v>46</v>
      </c>
      <c r="C49" s="258" t="str">
        <f t="shared" si="0"/>
        <v>Uso de aguas grises</v>
      </c>
      <c r="D49" s="140" t="s">
        <v>209</v>
      </c>
      <c r="E49" s="140" t="s">
        <v>210</v>
      </c>
      <c r="F49" s="139" t="s">
        <v>211</v>
      </c>
    </row>
    <row r="50" spans="1:6">
      <c r="A50" s="267" t="s">
        <v>66</v>
      </c>
      <c r="B50" s="257">
        <v>47</v>
      </c>
      <c r="C50" s="258" t="str">
        <f t="shared" si="0"/>
        <v>Pequeña planta de tratamiento de aguas</v>
      </c>
      <c r="D50" s="140" t="s">
        <v>212</v>
      </c>
      <c r="E50" s="140" t="s">
        <v>213</v>
      </c>
      <c r="F50" s="139" t="s">
        <v>214</v>
      </c>
    </row>
    <row r="51" spans="1:6">
      <c r="A51" s="267" t="s">
        <v>42</v>
      </c>
      <c r="B51" s="257">
        <v>48</v>
      </c>
      <c r="C51" s="258" t="str">
        <f t="shared" si="0"/>
        <v>Manual del usuario</v>
      </c>
      <c r="D51" s="140" t="s">
        <v>215</v>
      </c>
      <c r="E51" s="140" t="s">
        <v>216</v>
      </c>
      <c r="F51" s="139" t="s">
        <v>217</v>
      </c>
    </row>
    <row r="52" spans="1:6">
      <c r="A52" s="267" t="s">
        <v>43</v>
      </c>
      <c r="B52" s="257">
        <v>49</v>
      </c>
      <c r="C52" s="258" t="str">
        <f t="shared" si="0"/>
        <v>Medición del consumo</v>
      </c>
      <c r="D52" s="140" t="s">
        <v>218</v>
      </c>
      <c r="E52" s="140" t="s">
        <v>219</v>
      </c>
      <c r="F52" s="139" t="s">
        <v>220</v>
      </c>
    </row>
    <row r="53" spans="1:6">
      <c r="A53" s="267" t="s">
        <v>67</v>
      </c>
      <c r="B53" s="257">
        <v>50</v>
      </c>
      <c r="C53" s="258" t="str">
        <f t="shared" si="0"/>
        <v>Control de todas las energías</v>
      </c>
      <c r="D53" s="140" t="s">
        <v>221</v>
      </c>
      <c r="E53" s="140" t="s">
        <v>222</v>
      </c>
      <c r="F53" s="139" t="s">
        <v>223</v>
      </c>
    </row>
    <row r="54" spans="1:6">
      <c r="A54" s="268" t="s">
        <v>68</v>
      </c>
      <c r="B54" s="259">
        <v>51</v>
      </c>
      <c r="C54" s="258" t="str">
        <f t="shared" si="0"/>
        <v>Control de temperatura y humedad</v>
      </c>
      <c r="D54" s="261" t="s">
        <v>224</v>
      </c>
      <c r="E54" s="261" t="s">
        <v>225</v>
      </c>
      <c r="F54" s="269" t="s">
        <v>226</v>
      </c>
    </row>
    <row r="55" spans="1:6">
      <c r="A55" s="268" t="s">
        <v>44</v>
      </c>
      <c r="B55" s="259">
        <v>52</v>
      </c>
      <c r="C55" s="260" t="str">
        <f t="shared" si="0"/>
        <v>Control de calidad del aire interior</v>
      </c>
      <c r="D55" s="261" t="s">
        <v>227</v>
      </c>
      <c r="E55" s="261" t="s">
        <v>228</v>
      </c>
      <c r="F55" s="269" t="s">
        <v>229</v>
      </c>
    </row>
    <row r="56" spans="1:6" ht="13.15" thickBot="1">
      <c r="A56" s="270" t="s">
        <v>45</v>
      </c>
      <c r="B56" s="271">
        <v>53</v>
      </c>
      <c r="C56" s="272" t="str">
        <f t="shared" si="0"/>
        <v>Aprovechamiento de la luz natural</v>
      </c>
      <c r="D56" s="273" t="s">
        <v>230</v>
      </c>
      <c r="E56" s="273" t="s">
        <v>231</v>
      </c>
      <c r="F56" s="273" t="s">
        <v>232</v>
      </c>
    </row>
    <row r="57" spans="1:6" ht="51">
      <c r="A57" s="201"/>
      <c r="B57" s="274">
        <v>54</v>
      </c>
      <c r="C57" s="275" t="str">
        <f t="shared" si="0"/>
        <v>ATENCIÓN: Todas las celdas de la columna "Evaluación" deben rellenarse para que el proyecto se evalúe correctamente.</v>
      </c>
      <c r="D57" s="276" t="s">
        <v>233</v>
      </c>
      <c r="E57" s="276" t="s">
        <v>234</v>
      </c>
      <c r="F57" s="276" t="s">
        <v>235</v>
      </c>
    </row>
    <row r="58" spans="1:6">
      <c r="A58" s="201"/>
      <c r="B58" s="257">
        <v>55</v>
      </c>
      <c r="C58" s="258" t="str">
        <f t="shared" si="0"/>
        <v>Requisitos</v>
      </c>
      <c r="D58" s="140" t="s">
        <v>236</v>
      </c>
      <c r="E58" s="140" t="s">
        <v>237</v>
      </c>
      <c r="F58" s="140" t="s">
        <v>238</v>
      </c>
    </row>
    <row r="59" spans="1:6">
      <c r="A59" s="201"/>
      <c r="B59" s="257">
        <v>56</v>
      </c>
      <c r="C59" s="258" t="str">
        <f t="shared" si="0"/>
        <v>Obligatorio</v>
      </c>
      <c r="D59" s="140" t="s">
        <v>239</v>
      </c>
      <c r="E59" s="140" t="s">
        <v>240</v>
      </c>
      <c r="F59" s="140" t="s">
        <v>241</v>
      </c>
    </row>
    <row r="60" spans="1:6">
      <c r="A60" s="201"/>
      <c r="B60" s="257">
        <v>57</v>
      </c>
      <c r="C60" s="258" t="str">
        <f t="shared" si="0"/>
        <v>Electivo</v>
      </c>
      <c r="D60" s="140" t="s">
        <v>242</v>
      </c>
      <c r="E60" s="140" t="s">
        <v>243</v>
      </c>
      <c r="F60" s="140" t="s">
        <v>244</v>
      </c>
    </row>
    <row r="61" spans="1:6">
      <c r="A61" s="201"/>
      <c r="B61" s="257">
        <v>58</v>
      </c>
      <c r="C61" s="258" t="str">
        <f t="shared" si="0"/>
        <v>Proyecto</v>
      </c>
      <c r="D61" s="140" t="s">
        <v>245</v>
      </c>
      <c r="E61" s="140" t="s">
        <v>246</v>
      </c>
      <c r="F61" s="140" t="s">
        <v>247</v>
      </c>
    </row>
    <row r="62" spans="1:6">
      <c r="A62" s="201"/>
      <c r="B62" s="257">
        <v>59</v>
      </c>
      <c r="C62" s="258" t="str">
        <f t="shared" si="0"/>
        <v>Tipo de edificación</v>
      </c>
      <c r="D62" s="140" t="s">
        <v>248</v>
      </c>
      <c r="E62" s="140" t="s">
        <v>249</v>
      </c>
      <c r="F62" s="140" t="s">
        <v>250</v>
      </c>
    </row>
    <row r="63" spans="1:6">
      <c r="A63" s="201"/>
      <c r="B63" s="257">
        <v>60</v>
      </c>
      <c r="C63" s="258" t="str">
        <f t="shared" si="0"/>
        <v>Edificación residencial</v>
      </c>
      <c r="D63" s="140" t="s">
        <v>251</v>
      </c>
      <c r="E63" s="140" t="s">
        <v>252</v>
      </c>
      <c r="F63" s="140" t="s">
        <v>253</v>
      </c>
    </row>
    <row r="64" spans="1:6">
      <c r="A64" s="201"/>
      <c r="B64" s="257">
        <v>61</v>
      </c>
      <c r="C64" s="258" t="str">
        <f t="shared" si="0"/>
        <v>Oficina</v>
      </c>
      <c r="D64" s="140" t="s">
        <v>254</v>
      </c>
      <c r="E64" s="140" t="s">
        <v>255</v>
      </c>
      <c r="F64" s="140" t="s">
        <v>256</v>
      </c>
    </row>
    <row r="65" spans="1:6">
      <c r="A65" s="201"/>
      <c r="B65" s="257">
        <v>62</v>
      </c>
      <c r="C65" s="258" t="str">
        <f t="shared" si="0"/>
        <v>Institución educativa</v>
      </c>
      <c r="D65" s="140" t="s">
        <v>257</v>
      </c>
      <c r="E65" s="140" t="s">
        <v>258</v>
      </c>
      <c r="F65" s="140" t="s">
        <v>259</v>
      </c>
    </row>
    <row r="66" spans="1:6">
      <c r="A66" s="201"/>
      <c r="B66" s="257">
        <v>63</v>
      </c>
      <c r="C66" s="258" t="str">
        <f t="shared" si="0"/>
        <v>Número de requisitos a implementar</v>
      </c>
      <c r="D66" s="140" t="s">
        <v>260</v>
      </c>
      <c r="E66" s="140" t="s">
        <v>261</v>
      </c>
      <c r="F66" s="140" t="s">
        <v>262</v>
      </c>
    </row>
    <row r="67" spans="1:6">
      <c r="A67" s="201"/>
      <c r="B67" s="257">
        <v>64</v>
      </c>
      <c r="C67" s="258" t="str">
        <f t="shared" si="0"/>
        <v>Lista vacía</v>
      </c>
      <c r="D67" s="140" t="s">
        <v>263</v>
      </c>
      <c r="E67" s="140" t="s">
        <v>264</v>
      </c>
      <c r="F67" s="140" t="s">
        <v>265</v>
      </c>
    </row>
    <row r="68" spans="1:6">
      <c r="A68" s="201"/>
      <c r="B68" s="257">
        <v>65</v>
      </c>
      <c r="C68" s="258" t="str">
        <f t="shared" si="0"/>
        <v>No aplicable (-)</v>
      </c>
      <c r="D68" s="140" t="s">
        <v>266</v>
      </c>
      <c r="E68" s="140" t="s">
        <v>267</v>
      </c>
      <c r="F68" s="140" t="s">
        <v>268</v>
      </c>
    </row>
    <row r="69" spans="1:6">
      <c r="A69" s="201"/>
      <c r="B69" s="257">
        <v>66</v>
      </c>
      <c r="C69" s="258" t="str">
        <f t="shared" ref="C69:C132" si="1">INDEX($D$4:$F$507,$B69,$D$1)</f>
        <v>No aplicable</v>
      </c>
      <c r="D69" s="140" t="s">
        <v>269</v>
      </c>
      <c r="E69" s="140" t="s">
        <v>270</v>
      </c>
      <c r="F69" s="140" t="s">
        <v>271</v>
      </c>
    </row>
    <row r="70" spans="1:6" ht="153">
      <c r="A70" s="201"/>
      <c r="B70" s="257">
        <v>67</v>
      </c>
      <c r="C70" s="258" t="str">
        <f t="shared" si="1"/>
        <v>A continuación, se presenta un listado de preguntas desarrolladas en base a características propias de cada uno de los requerimientos Minergie. Responda considerando los elementos que ya posee su Proyecto / Anteproyecto y además tomando en cuenta todas las características que estime factibles de implementar. Una vez que haya rellenado todos los datos, verá a la derecha una evaluación de la factibilidad de Minergie en su proyecto.</v>
      </c>
      <c r="D70" s="140" t="s">
        <v>272</v>
      </c>
      <c r="E70" s="140" t="s">
        <v>273</v>
      </c>
      <c r="F70" s="140" t="s">
        <v>274</v>
      </c>
    </row>
    <row r="71" spans="1:6">
      <c r="A71" s="201"/>
      <c r="B71" s="257">
        <v>68</v>
      </c>
      <c r="C71" s="258" t="str">
        <f t="shared" si="1"/>
        <v>Requisitos obligatorios</v>
      </c>
      <c r="D71" s="140" t="s">
        <v>275</v>
      </c>
      <c r="E71" s="140" t="s">
        <v>276</v>
      </c>
      <c r="F71" s="140" t="s">
        <v>277</v>
      </c>
    </row>
    <row r="72" spans="1:6">
      <c r="A72" s="201"/>
      <c r="B72" s="257">
        <v>69</v>
      </c>
      <c r="C72" s="258" t="str">
        <f t="shared" si="1"/>
        <v>Pregunta</v>
      </c>
      <c r="D72" s="140" t="s">
        <v>278</v>
      </c>
      <c r="E72" s="140" t="s">
        <v>279</v>
      </c>
      <c r="F72" s="140" t="s">
        <v>280</v>
      </c>
    </row>
    <row r="73" spans="1:6">
      <c r="A73" s="201"/>
      <c r="B73" s="257">
        <v>70</v>
      </c>
      <c r="C73" s="258" t="str">
        <f t="shared" si="1"/>
        <v>Evaluación / Estado</v>
      </c>
      <c r="D73" s="140" t="s">
        <v>281</v>
      </c>
      <c r="E73" s="140" t="s">
        <v>282</v>
      </c>
      <c r="F73" s="140" t="s">
        <v>283</v>
      </c>
    </row>
    <row r="74" spans="1:6">
      <c r="A74" s="201"/>
      <c r="B74" s="257">
        <v>71</v>
      </c>
      <c r="C74" s="258" t="str">
        <f t="shared" si="1"/>
        <v>Comentario</v>
      </c>
      <c r="D74" s="140" t="s">
        <v>284</v>
      </c>
      <c r="E74" s="140" t="s">
        <v>285</v>
      </c>
      <c r="F74" s="140" t="s">
        <v>286</v>
      </c>
    </row>
    <row r="75" spans="1:6" ht="13.15" thickBot="1">
      <c r="A75" s="201"/>
      <c r="B75" s="259">
        <v>72</v>
      </c>
      <c r="C75" s="260" t="str">
        <f t="shared" si="1"/>
        <v>Requisitos electivos</v>
      </c>
      <c r="D75" s="261" t="s">
        <v>287</v>
      </c>
      <c r="E75" s="261" t="s">
        <v>288</v>
      </c>
      <c r="F75" s="261" t="s">
        <v>289</v>
      </c>
    </row>
    <row r="76" spans="1:6" ht="51">
      <c r="A76" s="262" t="s">
        <v>27</v>
      </c>
      <c r="B76" s="263">
        <v>73</v>
      </c>
      <c r="C76" s="264" t="str">
        <f t="shared" si="1"/>
        <v>¿El proyecto cuenta con espacios regularmente ocupados, que deban incluir un acondicionamiento térmico pasivo y/o activo y limitados por una envolvente?</v>
      </c>
      <c r="D76" s="265" t="s">
        <v>290</v>
      </c>
      <c r="E76" s="265" t="s">
        <v>291</v>
      </c>
      <c r="F76" s="266" t="s">
        <v>292</v>
      </c>
    </row>
    <row r="77" spans="1:6" ht="51">
      <c r="A77" s="267" t="s">
        <v>28</v>
      </c>
      <c r="B77" s="257">
        <v>74</v>
      </c>
      <c r="C77" s="258" t="str">
        <f t="shared" si="1"/>
        <v>¿Está dispuesto para mejorar el nivel de aislamiento térmico en comparación con el estándar especificado en la normativa local?</v>
      </c>
      <c r="D77" s="140" t="s">
        <v>293</v>
      </c>
      <c r="E77" s="140" t="s">
        <v>294</v>
      </c>
      <c r="F77" s="139" t="s">
        <v>295</v>
      </c>
    </row>
    <row r="78" spans="1:6" ht="38.25">
      <c r="A78" s="267" t="s">
        <v>29</v>
      </c>
      <c r="B78" s="257">
        <v>75</v>
      </c>
      <c r="C78" s="258" t="str">
        <f t="shared" si="1"/>
        <v>¿La envolvente del proyecto es continua?
¿El proyecto incluye sellos para garantizar la hermeticidad de la envolvente?</v>
      </c>
      <c r="D78" s="140" t="s">
        <v>296</v>
      </c>
      <c r="E78" s="140" t="s">
        <v>297</v>
      </c>
      <c r="F78" s="139" t="s">
        <v>298</v>
      </c>
    </row>
    <row r="79" spans="1:6" ht="63.75">
      <c r="A79" s="267" t="s">
        <v>30</v>
      </c>
      <c r="B79" s="257">
        <v>76</v>
      </c>
      <c r="C79" s="258" t="str">
        <f t="shared" si="1"/>
        <v>¿El proyecto permite el ingreso de sol a sus recintos en temporadas frías e incorpora materiales pesados o con inercia térmica en todos los recintos regularmente ocupados y acondicionados?</v>
      </c>
      <c r="D79" s="140" t="s">
        <v>299</v>
      </c>
      <c r="E79" s="140" t="s">
        <v>300</v>
      </c>
      <c r="F79" s="139" t="s">
        <v>301</v>
      </c>
    </row>
    <row r="80" spans="1:6" ht="76.5">
      <c r="A80" s="267" t="s">
        <v>31</v>
      </c>
      <c r="B80" s="257">
        <v>77</v>
      </c>
      <c r="C80" s="258" t="str">
        <f t="shared" si="1"/>
        <v>¿El proyecto cuenta con estrategias de control solar, tales como persianas exteriores móviles, aleros fijos en orientación (norte en hemisferio sur y sur en hemisferio norte), vegetación caduca, entre otros?</v>
      </c>
      <c r="D80" s="140" t="s">
        <v>302</v>
      </c>
      <c r="E80" s="140" t="s">
        <v>303</v>
      </c>
      <c r="F80" s="139" t="s">
        <v>304</v>
      </c>
    </row>
    <row r="81" spans="1:6" ht="102">
      <c r="A81" s="267" t="s">
        <v>32</v>
      </c>
      <c r="B81" s="257">
        <v>78</v>
      </c>
      <c r="C81" s="258" t="str">
        <f t="shared" si="1"/>
        <v>¿Todas los recintos tienen ventanas operables? La apertura efectiva debe ser de al menos un 4% de la superficie del recinto (para viviendas y oficinas) y un 8% de la superficie del recinto (para instituciones educativas). Puede haber baños al interior de la edificación, pero deben contar con extracción mecánica.</v>
      </c>
      <c r="D81" s="140" t="s">
        <v>305</v>
      </c>
      <c r="E81" s="138" t="s">
        <v>306</v>
      </c>
      <c r="F81" s="139" t="s">
        <v>307</v>
      </c>
    </row>
    <row r="82" spans="1:6" ht="25.5">
      <c r="A82" s="267" t="s">
        <v>33</v>
      </c>
      <c r="B82" s="257">
        <v>79</v>
      </c>
      <c r="C82" s="258" t="str">
        <f t="shared" si="1"/>
        <v>¿Pueden cuantificarse los materiales utilizados?</v>
      </c>
      <c r="D82" s="140" t="s">
        <v>308</v>
      </c>
      <c r="E82" s="138" t="s">
        <v>309</v>
      </c>
      <c r="F82" s="139" t="s">
        <v>310</v>
      </c>
    </row>
    <row r="83" spans="1:6" ht="63.6" customHeight="1">
      <c r="A83" s="267" t="s">
        <v>34</v>
      </c>
      <c r="B83" s="257">
        <v>80</v>
      </c>
      <c r="C83" s="258" t="str">
        <f t="shared" si="1"/>
        <v>¿Al menos un 35% de los espacios exteriores cuentan con vegetación?
¿Se plantarán arbustos o árboles locales en al menos el 5% del espacio exterior?</v>
      </c>
      <c r="D83" s="140" t="s">
        <v>311</v>
      </c>
      <c r="E83" s="138" t="s">
        <v>312</v>
      </c>
      <c r="F83" s="139" t="s">
        <v>313</v>
      </c>
    </row>
    <row r="84" spans="1:6" ht="89.25">
      <c r="A84" s="267" t="s">
        <v>35</v>
      </c>
      <c r="B84" s="257">
        <v>81</v>
      </c>
      <c r="C84" s="258" t="str">
        <f t="shared" si="1"/>
        <v>¿Para todas las terminaciones interiores de espacios acondicionados o climatizados, el proyecto toma el compromiso de no incluir materiales que produzcan daño a la salud de las personas (materiales con bajo COV, sin plomo, formaldehido, entre otros)?</v>
      </c>
      <c r="D84" s="140" t="s">
        <v>314</v>
      </c>
      <c r="E84" s="140" t="s">
        <v>315</v>
      </c>
      <c r="F84" s="139" t="s">
        <v>316</v>
      </c>
    </row>
    <row r="85" spans="1:6" ht="63.75">
      <c r="A85" s="267" t="s">
        <v>36</v>
      </c>
      <c r="B85" s="257">
        <v>82</v>
      </c>
      <c r="C85" s="258" t="str">
        <f t="shared" si="1"/>
        <v>¿El proyecto no utiliza combustibles fósiles?
(Viviendas e instituciones educacionales: pueden utilizar excepcionalmente combustibles fósiles para cocinar)</v>
      </c>
      <c r="D85" s="140" t="s">
        <v>317</v>
      </c>
      <c r="E85" s="138" t="s">
        <v>318</v>
      </c>
      <c r="F85" s="139" t="s">
        <v>319</v>
      </c>
    </row>
    <row r="86" spans="1:6" ht="38.25">
      <c r="A86" s="267" t="s">
        <v>37</v>
      </c>
      <c r="B86" s="257">
        <v>83</v>
      </c>
      <c r="C86" s="258" t="str">
        <f t="shared" si="1"/>
        <v>¿Está previsto generar su propia electricidad (por ejemplo, mediante un sistema fotovoltaico)?</v>
      </c>
      <c r="D86" s="140" t="s">
        <v>320</v>
      </c>
      <c r="E86" s="138" t="s">
        <v>321</v>
      </c>
      <c r="F86" s="139" t="s">
        <v>322</v>
      </c>
    </row>
    <row r="87" spans="1:6" ht="102">
      <c r="A87" s="267" t="s">
        <v>38</v>
      </c>
      <c r="B87" s="257">
        <v>84</v>
      </c>
      <c r="C87" s="258" t="str">
        <f t="shared" si="1"/>
        <v>¿Se instalarán electrodomésticos con una de las mejores etiquetas energéticas disponibles en el mercado? ¿Se utilizará iluminación LED?
Oficinas e instituciones educacionales: ¿Se ha previsto un control de la iluminación (por ejemplo, detector de presencia, sensor de luz natural)?</v>
      </c>
      <c r="D87" s="140" t="s">
        <v>323</v>
      </c>
      <c r="E87" s="138" t="s">
        <v>324</v>
      </c>
      <c r="F87" s="139" t="s">
        <v>325</v>
      </c>
    </row>
    <row r="88" spans="1:6" ht="102">
      <c r="A88" s="267" t="s">
        <v>39</v>
      </c>
      <c r="B88" s="257">
        <v>85</v>
      </c>
      <c r="C88" s="258" t="str">
        <f t="shared" si="1"/>
        <v>¿Se instalará un sistema de ventilación (con recuperación de calor en las zonas climáticas según el reglemento)? Viviendas: No se requiere ningún sistema de ventilación en zona climatica 3 (Chile: A) con menos de 1500 GDC y 3500 GDR. Oficinas e instituciones educativas: con filtración del aire de suministro.</v>
      </c>
      <c r="D88" s="140" t="s">
        <v>326</v>
      </c>
      <c r="E88" s="138" t="s">
        <v>327</v>
      </c>
      <c r="F88" s="139" t="s">
        <v>328</v>
      </c>
    </row>
    <row r="89" spans="1:6" ht="38.25">
      <c r="A89" s="267" t="s">
        <v>40</v>
      </c>
      <c r="B89" s="257">
        <v>86</v>
      </c>
      <c r="C89" s="258" t="str">
        <f t="shared" si="1"/>
        <v>Si se instala un sistema de refrigeración ¿Se adquirirá una unidad de refrigeración de alta eficiencia energética?</v>
      </c>
      <c r="D89" s="140" t="s">
        <v>329</v>
      </c>
      <c r="E89" s="140" t="s">
        <v>330</v>
      </c>
      <c r="F89" s="139" t="s">
        <v>331</v>
      </c>
    </row>
    <row r="90" spans="1:6" ht="76.5">
      <c r="A90" s="267" t="s">
        <v>41</v>
      </c>
      <c r="B90" s="257">
        <v>87</v>
      </c>
      <c r="C90" s="258" t="str">
        <f t="shared" si="1"/>
        <v>¿Se instalarán artefactos sanitarios y griferías de bajo consumo hídrico? Oficinas e instituciones educativas: ¿Está prevista la instalación de temporizadores (sensores/pulsadores) en lavabos, lavamanos, lavaplatos y duchas?</v>
      </c>
      <c r="D90" s="140" t="s">
        <v>332</v>
      </c>
      <c r="E90" s="138" t="s">
        <v>333</v>
      </c>
      <c r="F90" s="139" t="s">
        <v>334</v>
      </c>
    </row>
    <row r="91" spans="1:6" ht="51">
      <c r="A91" s="267" t="s">
        <v>42</v>
      </c>
      <c r="B91" s="257">
        <v>88</v>
      </c>
      <c r="C91" s="258" t="str">
        <f t="shared" si="1"/>
        <v>¿Se aceptará dejar instrucciones sobre el uso, consideraciones y mantenimiento de la edificación al futuro usuario en el Contrato de Copropiedad?</v>
      </c>
      <c r="D91" s="140" t="s">
        <v>335</v>
      </c>
      <c r="E91" s="140" t="s">
        <v>336</v>
      </c>
      <c r="F91" s="139" t="s">
        <v>337</v>
      </c>
    </row>
    <row r="92" spans="1:6" ht="76.5">
      <c r="A92" s="267" t="s">
        <v>43</v>
      </c>
      <c r="B92" s="257">
        <v>89</v>
      </c>
      <c r="C92" s="258" t="str">
        <f t="shared" si="1"/>
        <v>¿El proyecto contará con medidor eléctrico y de agua con lectura asequible para el usuario. Oficinas: ¿Además, está prevista la visualización de los datos de consumo y producción de energía para todas las fuentes de energía?</v>
      </c>
      <c r="D92" s="140" t="s">
        <v>338</v>
      </c>
      <c r="E92" s="138" t="s">
        <v>339</v>
      </c>
      <c r="F92" s="139" t="s">
        <v>340</v>
      </c>
    </row>
    <row r="93" spans="1:6" ht="38.25">
      <c r="A93" s="267" t="s">
        <v>44</v>
      </c>
      <c r="B93" s="257">
        <v>90</v>
      </c>
      <c r="C93" s="258" t="str">
        <f t="shared" si="1"/>
        <v>¿Se medirá la concentración de CO2 con un sensor y es posible visualizarla en recintos con una alta densidad de uso?</v>
      </c>
      <c r="D93" s="140" t="s">
        <v>341</v>
      </c>
      <c r="E93" s="138" t="s">
        <v>342</v>
      </c>
      <c r="F93" s="139" t="s">
        <v>343</v>
      </c>
    </row>
    <row r="94" spans="1:6" ht="51">
      <c r="A94" s="267" t="s">
        <v>46</v>
      </c>
      <c r="B94" s="257">
        <v>91</v>
      </c>
      <c r="C94" s="258" t="str">
        <f t="shared" si="1"/>
        <v>¿El proyecto contempla una estrategia para incrementar la ventilación cruzada y la refrigeración pasiva mediante corrientes de aire controladas?</v>
      </c>
      <c r="D94" s="140" t="s">
        <v>344</v>
      </c>
      <c r="E94" s="140" t="s">
        <v>345</v>
      </c>
      <c r="F94" s="139" t="s">
        <v>346</v>
      </c>
    </row>
    <row r="95" spans="1:6" ht="51">
      <c r="A95" s="267" t="s">
        <v>47</v>
      </c>
      <c r="B95" s="257">
        <v>92</v>
      </c>
      <c r="C95" s="258" t="str">
        <f t="shared" si="1"/>
        <v>¿El proyecto contempla alguna tecnología simple para favorecer e incrementar la renovación y refrigeración por movimiento del aire?</v>
      </c>
      <c r="D95" s="140" t="s">
        <v>347</v>
      </c>
      <c r="E95" s="140" t="s">
        <v>348</v>
      </c>
      <c r="F95" s="139" t="s">
        <v>349</v>
      </c>
    </row>
    <row r="96" spans="1:6" ht="63.75">
      <c r="A96" s="267" t="s">
        <v>48</v>
      </c>
      <c r="B96" s="257">
        <v>93</v>
      </c>
      <c r="C96" s="258" t="str">
        <f t="shared" si="1"/>
        <v>¿El proyecto contempla alguna tecnología simple como, rociadores de agua, espejos de agua o vegetación en el ingreso de aire al interior de la edificación para favorecer refrigeración por humidificación del aire?</v>
      </c>
      <c r="D96" s="140" t="s">
        <v>350</v>
      </c>
      <c r="E96" s="140" t="s">
        <v>351</v>
      </c>
      <c r="F96" s="139" t="s">
        <v>352</v>
      </c>
    </row>
    <row r="97" spans="1:6" ht="38.25">
      <c r="A97" s="267" t="s">
        <v>49</v>
      </c>
      <c r="B97" s="257">
        <v>94</v>
      </c>
      <c r="C97" s="258" t="str">
        <f t="shared" si="1"/>
        <v>¿La edificación se proyecta como un edificio con estructura principal en madera u otro material local?</v>
      </c>
      <c r="D97" s="140" t="s">
        <v>353</v>
      </c>
      <c r="E97" s="140" t="s">
        <v>354</v>
      </c>
      <c r="F97" s="139" t="s">
        <v>355</v>
      </c>
    </row>
    <row r="98" spans="1:6" ht="51">
      <c r="A98" s="267" t="s">
        <v>50</v>
      </c>
      <c r="B98" s="257">
        <v>95</v>
      </c>
      <c r="C98" s="258" t="str">
        <f t="shared" si="1"/>
        <v>¿La edificación se proyecta como un edificio con materiales no estructurales mayoritariamente de madera u otro material local?</v>
      </c>
      <c r="D98" s="140" t="s">
        <v>356</v>
      </c>
      <c r="E98" s="140" t="s">
        <v>357</v>
      </c>
      <c r="F98" s="139" t="s">
        <v>358</v>
      </c>
    </row>
    <row r="99" spans="1:6" ht="51">
      <c r="A99" s="267" t="s">
        <v>51</v>
      </c>
      <c r="B99" s="257">
        <v>96</v>
      </c>
      <c r="C99" s="258" t="str">
        <f t="shared" si="1"/>
        <v>¿Pueden sustituirse fácilmente los componentes de installaciones sanitarias, ventilación y calefacción (por ejemplo, sin destruir la estructura, muros, etc.)?</v>
      </c>
      <c r="D99" s="140" t="s">
        <v>359</v>
      </c>
      <c r="E99" s="140" t="s">
        <v>360</v>
      </c>
      <c r="F99" s="139" t="s">
        <v>361</v>
      </c>
    </row>
    <row r="100" spans="1:6" ht="51">
      <c r="A100" s="267" t="s">
        <v>52</v>
      </c>
      <c r="B100" s="257">
        <v>97</v>
      </c>
      <c r="C100" s="258" t="str">
        <f t="shared" si="1"/>
        <v>¿Los sistemas de fijación a la estructura primaria del proyecto son desmontables y mecánicos (sin pegamento) para que los elementos puedan reutilizarse?</v>
      </c>
      <c r="D100" s="140" t="s">
        <v>362</v>
      </c>
      <c r="E100" s="140" t="s">
        <v>363</v>
      </c>
      <c r="F100" s="139" t="s">
        <v>364</v>
      </c>
    </row>
    <row r="101" spans="1:6" ht="38.25">
      <c r="A101" s="267" t="s">
        <v>53</v>
      </c>
      <c r="B101" s="257">
        <v>98</v>
      </c>
      <c r="C101" s="258" t="str">
        <f t="shared" si="1"/>
        <v>¿El proyecto contempla la incorporación de techo verde o espacio vegetado en la cubierta?</v>
      </c>
      <c r="D101" s="140" t="s">
        <v>365</v>
      </c>
      <c r="E101" s="140" t="s">
        <v>366</v>
      </c>
      <c r="F101" s="139" t="s">
        <v>367</v>
      </c>
    </row>
    <row r="102" spans="1:6" ht="63.75">
      <c r="A102" s="267" t="s">
        <v>54</v>
      </c>
      <c r="B102" s="257">
        <v>99</v>
      </c>
      <c r="C102" s="258" t="str">
        <f t="shared" si="1"/>
        <v>¿Los componentes expuestos a la lluvia (por ejemplo, tejados o alféizares) están fabricados sin materiales que contengan metales pesados como el plomo o el cobre?</v>
      </c>
      <c r="D102" s="140" t="s">
        <v>368</v>
      </c>
      <c r="E102" s="140" t="s">
        <v>369</v>
      </c>
      <c r="F102" s="139" t="s">
        <v>370</v>
      </c>
    </row>
    <row r="103" spans="1:6" ht="51">
      <c r="A103" s="267" t="s">
        <v>55</v>
      </c>
      <c r="B103" s="257">
        <v>100</v>
      </c>
      <c r="C103" s="258" t="str">
        <f t="shared" si="1"/>
        <v>¿Se utilizan láminas de impermeabilización sin químicos contra el crecimiento de raíces (por ejemplo, para  cubiertas, techos verdes)?</v>
      </c>
      <c r="D103" s="140" t="s">
        <v>371</v>
      </c>
      <c r="E103" s="140" t="s">
        <v>372</v>
      </c>
      <c r="F103" s="139" t="s">
        <v>373</v>
      </c>
    </row>
    <row r="104" spans="1:6" ht="25.5">
      <c r="A104" s="267" t="s">
        <v>56</v>
      </c>
      <c r="B104" s="257">
        <v>101</v>
      </c>
      <c r="C104" s="258" t="str">
        <f t="shared" si="1"/>
        <v>¿Se reduce el ruido entre las viviendas con medidas específicas?</v>
      </c>
      <c r="D104" s="140" t="s">
        <v>374</v>
      </c>
      <c r="E104" s="140" t="s">
        <v>375</v>
      </c>
      <c r="F104" s="139" t="s">
        <v>376</v>
      </c>
    </row>
    <row r="105" spans="1:6" ht="25.5">
      <c r="A105" s="267" t="s">
        <v>57</v>
      </c>
      <c r="B105" s="257">
        <v>102</v>
      </c>
      <c r="C105" s="258" t="str">
        <f t="shared" si="1"/>
        <v>¿El proyecto especifica sólo terminaciones interiores sin biocidas?</v>
      </c>
      <c r="D105" s="140" t="s">
        <v>377</v>
      </c>
      <c r="E105" s="140" t="s">
        <v>378</v>
      </c>
      <c r="F105" s="139" t="s">
        <v>379</v>
      </c>
    </row>
    <row r="106" spans="1:6" ht="25.5">
      <c r="A106" s="267" t="s">
        <v>58</v>
      </c>
      <c r="B106" s="257">
        <v>103</v>
      </c>
      <c r="C106" s="258" t="str">
        <f t="shared" si="1"/>
        <v>¿Están aislados el tanque y las tuberías de agua caliente  en todo su recorrido?</v>
      </c>
      <c r="D106" s="140" t="s">
        <v>380</v>
      </c>
      <c r="E106" s="140" t="s">
        <v>381</v>
      </c>
      <c r="F106" s="139" t="s">
        <v>382</v>
      </c>
    </row>
    <row r="107" spans="1:6" ht="51">
      <c r="A107" s="267" t="s">
        <v>59</v>
      </c>
      <c r="B107" s="257">
        <v>104</v>
      </c>
      <c r="C107" s="258" t="str">
        <f t="shared" si="1"/>
        <v>¿El proyecto cubrirá toda su techumbre con paneles solares? ¿O se cubre todo el consumo eléctrico con la autoproducción eléctrica?</v>
      </c>
      <c r="D107" s="140" t="s">
        <v>383</v>
      </c>
      <c r="E107" s="140" t="s">
        <v>384</v>
      </c>
      <c r="F107" s="139" t="s">
        <v>385</v>
      </c>
    </row>
    <row r="108" spans="1:6" ht="38.25">
      <c r="A108" s="267" t="s">
        <v>60</v>
      </c>
      <c r="B108" s="257">
        <v>105</v>
      </c>
      <c r="C108" s="258" t="str">
        <f t="shared" si="1"/>
        <v>¿Incluye el sistema de ventilación mecánica un filtro para el aire de suministro?</v>
      </c>
      <c r="D108" s="140" t="s">
        <v>386</v>
      </c>
      <c r="E108" s="140" t="s">
        <v>387</v>
      </c>
      <c r="F108" s="139" t="s">
        <v>388</v>
      </c>
    </row>
    <row r="109" spans="1:6" ht="63.75">
      <c r="A109" s="267" t="s">
        <v>61</v>
      </c>
      <c r="B109" s="257">
        <v>106</v>
      </c>
      <c r="C109" s="258" t="str">
        <f t="shared" si="1"/>
        <v>¿Los caudales del sistema de ventilación mecánica varían de manera automática en relación con criterios de uso de los recintos (p.ej. nivel de CO2, control horario)?</v>
      </c>
      <c r="D109" s="140" t="s">
        <v>389</v>
      </c>
      <c r="E109" s="140" t="s">
        <v>390</v>
      </c>
      <c r="F109" s="139" t="s">
        <v>391</v>
      </c>
    </row>
    <row r="110" spans="1:6" ht="63.75">
      <c r="A110" s="267" t="s">
        <v>62</v>
      </c>
      <c r="B110" s="257">
        <v>107</v>
      </c>
      <c r="C110" s="258" t="str">
        <f t="shared" si="1"/>
        <v>¿Se incorpora un sistema de freecooling (transferir pasivamente el calor al entorno)? Ej. mediante sondas geotérmicas en el suelo o en una masa importante de agua?</v>
      </c>
      <c r="D110" s="140" t="s">
        <v>392</v>
      </c>
      <c r="E110" s="138" t="s">
        <v>393</v>
      </c>
      <c r="F110" s="139" t="s">
        <v>394</v>
      </c>
    </row>
    <row r="111" spans="1:6" ht="51">
      <c r="A111" s="267" t="s">
        <v>63</v>
      </c>
      <c r="B111" s="257">
        <v>108</v>
      </c>
      <c r="C111" s="258" t="str">
        <f t="shared" si="1"/>
        <v>¿Incluye el sistema de ventilación un sistema de enfriamiento adiabático que refrigera el aire de suministro a través de su humidificación?</v>
      </c>
      <c r="D111" s="140" t="s">
        <v>395</v>
      </c>
      <c r="E111" s="140" t="s">
        <v>396</v>
      </c>
      <c r="F111" s="139" t="s">
        <v>397</v>
      </c>
    </row>
    <row r="112" spans="1:6" ht="38.25">
      <c r="A112" s="267" t="s">
        <v>64</v>
      </c>
      <c r="B112" s="257">
        <v>109</v>
      </c>
      <c r="C112" s="258" t="str">
        <f t="shared" si="1"/>
        <v>¿El proyecto incropora algún sistema para reutilizar agua lluvia (por ejemplo, para el riego o los baños)?</v>
      </c>
      <c r="D112" s="140" t="s">
        <v>398</v>
      </c>
      <c r="E112" s="140" t="s">
        <v>399</v>
      </c>
      <c r="F112" s="139" t="s">
        <v>400</v>
      </c>
    </row>
    <row r="113" spans="1:6" ht="51">
      <c r="A113" s="267" t="s">
        <v>65</v>
      </c>
      <c r="B113" s="257">
        <v>110</v>
      </c>
      <c r="C113" s="258" t="str">
        <f t="shared" si="1"/>
        <v>¿El proyecto cuenta con algún sistema para el tratamiento o reutilización de aguas grises (por ejemplo, para el riego o los baños)?</v>
      </c>
      <c r="D113" s="140" t="s">
        <v>401</v>
      </c>
      <c r="E113" s="140" t="s">
        <v>402</v>
      </c>
      <c r="F113" s="139" t="s">
        <v>403</v>
      </c>
    </row>
    <row r="114" spans="1:6" ht="38.25">
      <c r="A114" s="267" t="s">
        <v>67</v>
      </c>
      <c r="B114" s="257">
        <v>111</v>
      </c>
      <c r="C114" s="258" t="str">
        <f t="shared" si="1"/>
        <v>¿Está prevista la visualización de los datos de consumo y producción de energía para todas las fuentes de energía?</v>
      </c>
      <c r="D114" s="140" t="s">
        <v>404</v>
      </c>
      <c r="E114" s="140" t="s">
        <v>405</v>
      </c>
      <c r="F114" s="139" t="s">
        <v>406</v>
      </c>
    </row>
    <row r="115" spans="1:6" ht="38.25">
      <c r="A115" s="267" t="s">
        <v>68</v>
      </c>
      <c r="B115" s="257">
        <v>112</v>
      </c>
      <c r="C115" s="258" t="str">
        <f t="shared" si="1"/>
        <v>¿Se han instalado sensores de temperatura y humedad de forma que sean accesibles para el usuario?</v>
      </c>
      <c r="D115" s="140" t="s">
        <v>407</v>
      </c>
      <c r="E115" s="140" t="s">
        <v>408</v>
      </c>
      <c r="F115" s="139" t="s">
        <v>409</v>
      </c>
    </row>
    <row r="116" spans="1:6" ht="25.5">
      <c r="A116" s="277" t="s">
        <v>66</v>
      </c>
      <c r="B116" s="257">
        <v>113</v>
      </c>
      <c r="C116" s="258" t="str">
        <f t="shared" si="1"/>
        <v>¿Se instalará una pequeña planta de tratamiento de aguas residuales?</v>
      </c>
      <c r="D116" s="140" t="s">
        <v>410</v>
      </c>
      <c r="E116" s="140" t="s">
        <v>411</v>
      </c>
      <c r="F116" s="139" t="s">
        <v>412</v>
      </c>
    </row>
    <row r="117" spans="1:6" ht="38.65" thickBot="1">
      <c r="A117" s="270" t="s">
        <v>45</v>
      </c>
      <c r="B117" s="271">
        <v>114</v>
      </c>
      <c r="C117" s="272" t="str">
        <f t="shared" si="1"/>
        <v xml:space="preserve">¿Están las aulas diseñadas de forma que la mitad del tiempo de uso no se necesite iluminación artificial? </v>
      </c>
      <c r="D117" s="273" t="s">
        <v>413</v>
      </c>
      <c r="E117" s="141" t="s">
        <v>414</v>
      </c>
      <c r="F117" s="139" t="s">
        <v>415</v>
      </c>
    </row>
    <row r="118" spans="1:6">
      <c r="A118" s="201"/>
      <c r="B118" s="274">
        <v>115</v>
      </c>
      <c r="C118" s="275" t="str">
        <f t="shared" si="1"/>
        <v>No aplica en zona climatica</v>
      </c>
      <c r="D118" s="276" t="s">
        <v>416</v>
      </c>
      <c r="E118" s="276" t="s">
        <v>417</v>
      </c>
      <c r="F118" s="276" t="s">
        <v>418</v>
      </c>
    </row>
    <row r="119" spans="1:6">
      <c r="A119" s="201"/>
      <c r="B119" s="257">
        <v>116</v>
      </c>
      <c r="C119" s="258" t="str">
        <f t="shared" si="1"/>
        <v>No aplica en tipo de edificación</v>
      </c>
      <c r="D119" s="140" t="s">
        <v>419</v>
      </c>
      <c r="E119" s="140" t="s">
        <v>420</v>
      </c>
      <c r="F119" s="140" t="s">
        <v>421</v>
      </c>
    </row>
    <row r="120" spans="1:6">
      <c r="A120" s="201"/>
      <c r="B120" s="257">
        <v>117</v>
      </c>
      <c r="C120" s="258" t="str">
        <f t="shared" si="1"/>
        <v>Sí</v>
      </c>
      <c r="D120" s="140" t="s">
        <v>422</v>
      </c>
      <c r="E120" s="140" t="s">
        <v>423</v>
      </c>
      <c r="F120" s="140" t="s">
        <v>424</v>
      </c>
    </row>
    <row r="121" spans="1:6">
      <c r="A121" s="201"/>
      <c r="B121" s="257">
        <v>118</v>
      </c>
      <c r="C121" s="258" t="str">
        <f t="shared" si="1"/>
        <v>No</v>
      </c>
      <c r="D121" s="140" t="s">
        <v>425</v>
      </c>
      <c r="E121" s="140" t="s">
        <v>426</v>
      </c>
      <c r="F121" s="140" t="s">
        <v>426</v>
      </c>
    </row>
    <row r="122" spans="1:6">
      <c r="A122" s="201"/>
      <c r="B122" s="257">
        <v>119</v>
      </c>
      <c r="C122" s="258" t="str">
        <f t="shared" si="1"/>
        <v>Posiblemente factible</v>
      </c>
      <c r="D122" s="140" t="s">
        <v>427</v>
      </c>
      <c r="E122" s="140" t="s">
        <v>428</v>
      </c>
      <c r="F122" s="140" t="s">
        <v>429</v>
      </c>
    </row>
    <row r="123" spans="1:6">
      <c r="A123" s="201"/>
      <c r="B123" s="257">
        <v>120</v>
      </c>
      <c r="C123" s="258" t="str">
        <f t="shared" si="1"/>
        <v>No aplicable</v>
      </c>
      <c r="D123" s="140" t="s">
        <v>430</v>
      </c>
      <c r="E123" s="140" t="s">
        <v>270</v>
      </c>
      <c r="F123" s="140" t="s">
        <v>271</v>
      </c>
    </row>
    <row r="124" spans="1:6">
      <c r="A124" s="201"/>
      <c r="B124" s="257">
        <v>121</v>
      </c>
      <c r="C124" s="258" t="str">
        <f t="shared" si="1"/>
        <v>Falta información</v>
      </c>
      <c r="D124" s="140" t="s">
        <v>431</v>
      </c>
      <c r="E124" s="140" t="s">
        <v>432</v>
      </c>
      <c r="F124" s="140" t="s">
        <v>433</v>
      </c>
    </row>
    <row r="125" spans="1:6">
      <c r="A125" s="201"/>
      <c r="B125" s="257">
        <v>122</v>
      </c>
      <c r="C125" s="258" t="str">
        <f t="shared" si="1"/>
        <v>Evaluación</v>
      </c>
      <c r="D125" s="140" t="s">
        <v>434</v>
      </c>
      <c r="E125" s="140" t="s">
        <v>435</v>
      </c>
      <c r="F125" s="140" t="s">
        <v>436</v>
      </c>
    </row>
    <row r="126" spans="1:6" ht="25.5">
      <c r="A126" s="201"/>
      <c r="B126" s="257">
        <v>123</v>
      </c>
      <c r="C126" s="258" t="str">
        <f t="shared" si="1"/>
        <v>Aplicabilidad en el tipo de edifición / zona climática del proyecto</v>
      </c>
      <c r="D126" s="140" t="s">
        <v>437</v>
      </c>
      <c r="E126" s="140" t="s">
        <v>438</v>
      </c>
      <c r="F126" s="140" t="s">
        <v>437</v>
      </c>
    </row>
    <row r="127" spans="1:6">
      <c r="A127" s="201"/>
      <c r="B127" s="257">
        <v>124</v>
      </c>
      <c r="C127" s="258" t="str">
        <f t="shared" si="1"/>
        <v>Resultados</v>
      </c>
      <c r="D127" s="140" t="s">
        <v>439</v>
      </c>
      <c r="E127" s="140" t="s">
        <v>440</v>
      </c>
      <c r="F127" s="140" t="s">
        <v>441</v>
      </c>
    </row>
    <row r="128" spans="1:6">
      <c r="A128" s="201"/>
      <c r="B128" s="257">
        <v>125</v>
      </c>
      <c r="C128" s="258" t="str">
        <f t="shared" si="1"/>
        <v>Facitble</v>
      </c>
      <c r="D128" s="140" t="s">
        <v>442</v>
      </c>
      <c r="E128" s="140" t="s">
        <v>443</v>
      </c>
      <c r="F128" s="140" t="s">
        <v>444</v>
      </c>
    </row>
    <row r="129" spans="2:6">
      <c r="B129" s="257">
        <v>126</v>
      </c>
      <c r="C129" s="258" t="str">
        <f t="shared" si="1"/>
        <v>Posiblemente factible</v>
      </c>
      <c r="D129" s="140" t="s">
        <v>445</v>
      </c>
      <c r="E129" s="140" t="s">
        <v>428</v>
      </c>
      <c r="F129" s="140" t="s">
        <v>429</v>
      </c>
    </row>
    <row r="130" spans="2:6">
      <c r="B130" s="257">
        <v>127</v>
      </c>
      <c r="C130" s="258" t="str">
        <f t="shared" si="1"/>
        <v>No factible</v>
      </c>
      <c r="D130" s="140" t="s">
        <v>446</v>
      </c>
      <c r="E130" s="140" t="s">
        <v>447</v>
      </c>
      <c r="F130" s="140" t="s">
        <v>448</v>
      </c>
    </row>
    <row r="131" spans="2:6" ht="25.5">
      <c r="B131" s="257">
        <v>128</v>
      </c>
      <c r="C131" s="258" t="str">
        <f t="shared" si="1"/>
        <v>Color de fuente gris = no aplicable en zona climática o tipo de edificación</v>
      </c>
      <c r="D131" s="140" t="s">
        <v>449</v>
      </c>
      <c r="E131" s="140" t="s">
        <v>450</v>
      </c>
      <c r="F131" s="140" t="s">
        <v>451</v>
      </c>
    </row>
    <row r="132" spans="2:6">
      <c r="B132" s="257">
        <v>129</v>
      </c>
      <c r="C132" s="258" t="str">
        <f t="shared" si="1"/>
        <v>Aplicación</v>
      </c>
      <c r="D132" s="140" t="s">
        <v>452</v>
      </c>
      <c r="E132" s="140" t="s">
        <v>453</v>
      </c>
      <c r="F132" s="140" t="s">
        <v>454</v>
      </c>
    </row>
    <row r="133" spans="2:6">
      <c r="B133" s="257">
        <v>130</v>
      </c>
      <c r="C133" s="258" t="str">
        <f t="shared" ref="C133:C144" si="2">INDEX($D$4:$F$507,$B133,$D$1)</f>
        <v>Posiblemente factible</v>
      </c>
      <c r="D133" s="140" t="s">
        <v>445</v>
      </c>
      <c r="E133" s="140" t="s">
        <v>428</v>
      </c>
      <c r="F133" s="140" t="s">
        <v>429</v>
      </c>
    </row>
    <row r="134" spans="2:6">
      <c r="B134" s="257">
        <v>131</v>
      </c>
      <c r="C134" s="258" t="str">
        <f t="shared" si="2"/>
        <v>Evaluación general</v>
      </c>
      <c r="D134" s="140" t="s">
        <v>455</v>
      </c>
      <c r="E134" s="140" t="s">
        <v>456</v>
      </c>
      <c r="F134" s="140" t="s">
        <v>457</v>
      </c>
    </row>
    <row r="135" spans="2:6">
      <c r="B135" s="257">
        <v>132</v>
      </c>
      <c r="C135" s="258" t="str">
        <f t="shared" si="2"/>
        <v>(deben cumplirse en un 100%)</v>
      </c>
      <c r="D135" s="140" t="s">
        <v>458</v>
      </c>
      <c r="E135" s="140" t="s">
        <v>459</v>
      </c>
      <c r="F135" s="140" t="s">
        <v>460</v>
      </c>
    </row>
    <row r="136" spans="2:6">
      <c r="B136" s="257">
        <v>133</v>
      </c>
      <c r="C136" s="258" t="str">
        <f t="shared" si="2"/>
        <v>(como mínimo un tercio debe cumplirse)</v>
      </c>
      <c r="D136" s="140" t="s">
        <v>461</v>
      </c>
      <c r="E136" s="140" t="s">
        <v>462</v>
      </c>
      <c r="F136" s="140" t="s">
        <v>463</v>
      </c>
    </row>
    <row r="137" spans="2:6">
      <c r="B137" s="257">
        <v>134</v>
      </c>
      <c r="C137" s="258" t="str">
        <f t="shared" si="2"/>
        <v>Pre-Check</v>
      </c>
      <c r="D137" s="140" t="s">
        <v>464</v>
      </c>
      <c r="E137" s="140" t="s">
        <v>464</v>
      </c>
      <c r="F137" s="140" t="s">
        <v>464</v>
      </c>
    </row>
    <row r="138" spans="2:6">
      <c r="B138" s="257">
        <v>135</v>
      </c>
      <c r="C138" s="258" t="str">
        <f t="shared" si="2"/>
        <v>Rellene las celdas amarillas</v>
      </c>
      <c r="D138" s="140" t="s">
        <v>465</v>
      </c>
      <c r="E138" s="140" t="s">
        <v>466</v>
      </c>
      <c r="F138" s="140" t="s">
        <v>467</v>
      </c>
    </row>
    <row r="139" spans="2:6" ht="140.25">
      <c r="B139" s="257">
        <v>136</v>
      </c>
      <c r="C139" s="258" t="str">
        <f t="shared" si="2"/>
        <v>Introduzca los datos en los campos marcados en amarillo. A continuación, aparecerán los requisitos Minergie aplicables a su edificación. Si desea realizar una evaluación previa de su proyecto, haga clic en el enlace "Pre-Check" a la derecha.
Si se trata de una edificación de uso mixto, utilize el tipo de edificio "Oficina" o "Institución educativa".</v>
      </c>
      <c r="D139" s="140" t="s">
        <v>468</v>
      </c>
      <c r="E139" s="140" t="s">
        <v>469</v>
      </c>
      <c r="F139" s="140" t="s">
        <v>470</v>
      </c>
    </row>
    <row r="140" spans="2:6">
      <c r="B140" s="257">
        <v>137</v>
      </c>
      <c r="C140" s="258" t="str">
        <f t="shared" si="2"/>
        <v>--&gt; Ir al Pre-Check</v>
      </c>
      <c r="D140" s="278" t="s">
        <v>471</v>
      </c>
      <c r="E140" s="278" t="s">
        <v>472</v>
      </c>
      <c r="F140" s="278" t="s">
        <v>473</v>
      </c>
    </row>
    <row r="141" spans="2:6">
      <c r="B141" s="257">
        <v>138</v>
      </c>
      <c r="C141" s="258" t="str">
        <f t="shared" si="2"/>
        <v>Reglamento aplicable</v>
      </c>
      <c r="D141" s="140" t="s">
        <v>474</v>
      </c>
      <c r="E141" s="140" t="s">
        <v>475</v>
      </c>
      <c r="F141" s="140" t="s">
        <v>476</v>
      </c>
    </row>
    <row r="142" spans="2:6">
      <c r="B142" s="257">
        <v>139</v>
      </c>
      <c r="C142" s="258" t="str">
        <f t="shared" si="2"/>
        <v>Minergie LATAM</v>
      </c>
      <c r="D142" s="140" t="s">
        <v>477</v>
      </c>
      <c r="E142" s="140" t="s">
        <v>477</v>
      </c>
      <c r="F142" s="140" t="s">
        <v>477</v>
      </c>
    </row>
    <row r="143" spans="2:6">
      <c r="B143" s="257">
        <v>140</v>
      </c>
      <c r="C143" s="258" t="str">
        <f t="shared" si="2"/>
        <v>Minergie Chile</v>
      </c>
      <c r="D143" s="140" t="s">
        <v>478</v>
      </c>
      <c r="E143" s="140" t="s">
        <v>478</v>
      </c>
      <c r="F143" s="140" t="s">
        <v>478</v>
      </c>
    </row>
    <row r="144" spans="2:6">
      <c r="B144" s="257">
        <v>141</v>
      </c>
      <c r="C144" s="258" t="str">
        <f t="shared" si="2"/>
        <v>Minergie México</v>
      </c>
      <c r="D144" s="140" t="s">
        <v>479</v>
      </c>
      <c r="E144" s="140" t="s">
        <v>480</v>
      </c>
      <c r="F144" s="140" t="s">
        <v>481</v>
      </c>
    </row>
  </sheetData>
  <dataValidations count="1">
    <dataValidation type="list" allowBlank="1" showInputMessage="1" showErrorMessage="1" sqref="C1" xr:uid="{38323DC8-8E64-4304-A70F-7C347C3B96F7}">
      <formula1>$I$1:$I$3</formula1>
    </dataValidation>
  </dataValidations>
  <pageMargins left="0.7" right="0.7" top="0.78740157499999996" bottom="0.78740157499999996"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5" ma:contentTypeDescription="Create a new document." ma:contentTypeScope="" ma:versionID="1fcf57b0f7754e6024e1db6028bad0d6">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53b42de9db4554fac7e24bc6906fe189"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SKCW24DMUQ4M-227545371-589367</_dlc_DocId>
    <TaxCatchAll xmlns="19415a2c-3045-4769-8042-b2d573daa356" xsi:nil="true"/>
    <lcf76f155ced4ddcb4097134ff3c332f xmlns="f9ded8a6-640d-4e2b-81aa-3f415abfbf2d">
      <Terms xmlns="http://schemas.microsoft.com/office/infopath/2007/PartnerControls"/>
    </lcf76f155ced4ddcb4097134ff3c332f>
    <_dlc_DocIdUrl xmlns="19415a2c-3045-4769-8042-b2d573daa356">
      <Url>https://mst239701.sharepoint.com/sites/Files/_layouts/15/DocIdRedir.aspx?ID=SKCW24DMUQ4M-227545371-589367</Url>
      <Description>SKCW24DMUQ4M-227545371-589367</Description>
    </_dlc_DocIdUrl>
    <SharedWithUsers xmlns="19415a2c-3045-4769-8042-b2d573daa356">
      <UserInfo>
        <DisplayName>Stefanie Steiner | Minergie</DisplayName>
        <AccountId>82</AccountId>
        <AccountType/>
      </UserInfo>
      <UserInfo>
        <DisplayName>Maja Dzakulin | Minergie</DisplayName>
        <AccountId>113</AccountId>
        <AccountType/>
      </UserInfo>
    </SharedWithUsers>
  </documentManagement>
</p:properties>
</file>

<file path=customXml/itemProps1.xml><?xml version="1.0" encoding="utf-8"?>
<ds:datastoreItem xmlns:ds="http://schemas.openxmlformats.org/officeDocument/2006/customXml" ds:itemID="{BCD1D3D3-FA27-4124-A15A-8E479A38C81B}"/>
</file>

<file path=customXml/itemProps2.xml><?xml version="1.0" encoding="utf-8"?>
<ds:datastoreItem xmlns:ds="http://schemas.openxmlformats.org/officeDocument/2006/customXml" ds:itemID="{4E15451F-3D29-4912-9372-ED85BB0FFA07}"/>
</file>

<file path=customXml/itemProps3.xml><?xml version="1.0" encoding="utf-8"?>
<ds:datastoreItem xmlns:ds="http://schemas.openxmlformats.org/officeDocument/2006/customXml" ds:itemID="{78284998-64AF-478B-91E5-47F0527EE932}"/>
</file>

<file path=customXml/itemProps4.xml><?xml version="1.0" encoding="utf-8"?>
<ds:datastoreItem xmlns:ds="http://schemas.openxmlformats.org/officeDocument/2006/customXml" ds:itemID="{73D42836-D0BA-4FEC-BC61-C67D11E66C5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Stefanie Steiner</dc:creator>
  <cp:keywords/>
  <dc:description/>
  <cp:lastModifiedBy/>
  <cp:revision/>
  <dcterms:created xsi:type="dcterms:W3CDTF">2023-08-25T06:24:22Z</dcterms:created>
  <dcterms:modified xsi:type="dcterms:W3CDTF">2024-08-23T21:39:24Z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79d3fa10-e547-4323-a93e-7a37ade978b1</vt:lpwstr>
  </property>
  <property fmtid="{D5CDD505-2E9C-101B-9397-08002B2CF9AE}" pid="4" name="MediaServiceImageTags">
    <vt:lpwstr/>
  </property>
</Properties>
</file>